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<sst xmlns="http://schemas.openxmlformats.org/spreadsheetml/2006/main" count="147" uniqueCount="69">
  <si>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</si>
  <si>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</si>
  <si>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</si>
  <si>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</si>
  <si>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</si>
  <si>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</si>
  <si>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</si>
  <si>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</si>
  <si>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</si>
  <si>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</si>
  <si>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</si>
  <si>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</si>
  <si>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</si>
  <si>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</si>
  <si>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</si>
  <si>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</si>
  <si>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</si>
  <si>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</si>
  <si>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</si>
  <si>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</si>
  <si>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</si>
  <si>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</si>
  <si>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</si>
  <si>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</si>
  <si>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</si>
  <si>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</si>
  <si>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</si>
  <si>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</si>
  <si>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</si>
  <si>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</si>
  <si>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</si>
  <si>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</si>
  <si>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</si>
  <si>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</si>
  <si>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</si>
  <si>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</si>
  <si>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</si>
  <si>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</si>
  <si>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</si>
  <si>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</si>
  <si>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Construction of chamber for 100mm sluice plates</t>
  </si>
  <si>
    <t>item3</t>
  </si>
  <si>
    <t>Supplying, Conveying and fixing spls. Including ea</t>
  </si>
  <si>
    <t>item4</t>
  </si>
  <si>
    <t>BI01010001010000000000000515BI0100001117</t>
  </si>
  <si>
    <t>item5</t>
  </si>
  <si>
    <t>Total in Figures</t>
  </si>
  <si>
    <t>Percentage</t>
  </si>
  <si>
    <t>Full Conversion</t>
  </si>
  <si>
    <t>Quoted Rate in Words</t>
  </si>
  <si>
    <t>Quoted Rate in Figures</t>
  </si>
  <si>
    <t>IOCL</t>
  </si>
  <si>
    <t>Select, At Par, Excess (+), Less (-)</t>
  </si>
  <si>
    <t>Select</t>
  </si>
  <si>
    <t>BI01010001010000000000000515BI0100001113</t>
  </si>
  <si>
    <t>BI01010001010000000000000515BI0100001114</t>
  </si>
  <si>
    <t xml:space="preserve">Tender Inviting Authority: The Additional Chief Engineer,  W.B.P.H&amp;.I.D.Corpn. Ltd. </t>
  </si>
  <si>
    <r>
      <rPr>
        <b/>
        <sz val="10"/>
        <rFont val="Book Antiqua"/>
        <family val="1"/>
      </rPr>
      <t xml:space="preserve">Electrical maintenance works </t>
    </r>
    <r>
      <rPr>
        <sz val="10"/>
        <rFont val="Book Antiqua"/>
        <family val="1"/>
      </rPr>
      <t xml:space="preserve">
Note:- Any items (s) of work on the basis of prevaling PWD Building Schedule of Rates &amp; Annexure –‘A’ of the NIT can be executed as per requirement. The rate and unit will be considered as per the respective item of prevaling PWD Schedule of Rates.  Payment will be made on the basis of actual measurement of the work done.</t>
    </r>
  </si>
  <si>
    <t>Electrical works:</t>
  </si>
  <si>
    <t xml:space="preserve">L.S. </t>
  </si>
  <si>
    <r>
      <t xml:space="preserve">Day to day Operation of pump- motor sets and water supply network etc.and Electrical Works  .    Supply of manpower for operation of pump-motor sets and controlling valves in water supply line to provide uniterrupted water supply with minor maintenance,if required for  2 (two)  Shift per day as per direction of Engineer in Charge.
And   Supply of Manpower for Repair and Maintenance of all electrical fittings and accessories  as and when required in all buildings,Quarters,and all establishments.of  District Police Line,SP Bungalow,DIG Bungalow under Dakshindinajpur Police District.including Electrical Substation(if any)  for Two Shift per day as per direction of Engineer in Charge.
Shift Duration:-
6:00A.M to 2:00 P.M and 2:00 PM to 10:00 P.M 
Man Power:
a)One Number Semi Skilled Pump Operator &amp; One Number Unskilled Helper for Two shifts.
b) One Number Skilled Electrician &amp; One number Unskilled Helper 
</t>
    </r>
    <r>
      <rPr>
        <b/>
        <sz val="10"/>
        <rFont val="Book Antiqua"/>
        <family val="1"/>
      </rPr>
      <t xml:space="preserve">Pump Operators (Semi Skilled)
=(2 shift X 92 days) =184 man-days.                                                                                                </t>
    </r>
  </si>
  <si>
    <r>
      <t xml:space="preserve">Day to day Operation of pump- motor sets and water supply network etc.and Electrical Works  .    Supply of manpower for operation of pump-motor sets and controlling valves in water supply line to provide uniterrupted water supply with minor maintenance,if required for  2 (two)  Shift per day as per direction of Engineer in Charge.
And   Supply of Manpower for Repair and Maintenance of all electrical fittings and accessories  as and when required in all buildings,Quarters,and all establishments.of  District Police Line,SP Bungalow,DIG Bungalow under Dakshindinajpur Police District.including Electrical Substation(if any)  for Two Shift per day as per direction of Engineer in Charge.
Shift Duration:-
6:00A.M to 2:00 P.M and 2:00 PM to 10:00 P.M 
Man Power:
a)One Number Semi Skilled Pump Operator &amp; One Number Unskilled Helper for Two shifts.
b) One Number Skilled Electrician &amp; One number Unskilled Helper  
</t>
    </r>
    <r>
      <rPr>
        <b/>
        <sz val="10"/>
        <rFont val="Book Antiqua"/>
        <family val="1"/>
      </rPr>
      <t xml:space="preserve">Helper(Unskilled)
=(2 shift X 92 days) =184 man-days. </t>
    </r>
    <r>
      <rPr>
        <sz val="10"/>
        <rFont val="Book Antiqua"/>
        <family val="1"/>
      </rPr>
      <t xml:space="preserve">
                                                                                              </t>
    </r>
  </si>
  <si>
    <r>
      <t xml:space="preserve">Day to day Operation of pump- motor sets and water supply network etc.and Electrical Works  .    Supply of manpower for operation of pump-motor sets and controlling valves in water supply line to provide uniterrupted water supply with minor maintenance,if required for  2 (two)  Shift per day as per direction of Engineer in Charge.
And   Supply of Manpower for Repair and Maintenance of all electrical fittings and accessories  as and when required in all buildings,Quarters,and all establishments.of  District Police Line,SP Bungalow,DIG Bungalow under Dakshindinajpur Police District.including Electrical Substation(if any)  for Two Shift per day as per direction of Engineer in Charge.
Shift Duration:-
6:00A.M to 2:00 P.M and 2:00 PM to 10:00 P.M 
Man Power:
a)One Number Semi Skilled Pump Operator &amp; One Number Unskilled Helper for Two shifts.
b) One Number Skilled Electrician &amp; One number Unskilled Helper  
</t>
    </r>
    <r>
      <rPr>
        <b/>
        <sz val="10"/>
        <rFont val="Book Antiqua"/>
        <family val="1"/>
      </rPr>
      <t xml:space="preserve">Electrician (Skilled)
=(2 shift X 92 days) =184 man-days. 
                                                               </t>
    </r>
    <r>
      <rPr>
        <sz val="10"/>
        <rFont val="Book Antiqua"/>
        <family val="1"/>
      </rPr>
      <t xml:space="preserve">                               </t>
    </r>
  </si>
  <si>
    <r>
      <t xml:space="preserve">Day to day Operation of pump- motor sets and water supply network etc.and Electrical Works  .    Supply of manpower for operation of pump-motor sets and controlling valves in water supply line to provide uniterrupted water supply with minor maintenance,if required for  2 (two)  Shift per day as per direction of Engineer in Charge.
And   Supply of Manpower for Repair and Maintenance of all electrical fittings and accessories  as and when required in all buildings,Quarters,and all establishments.of  District Police Line,SP Bungalow,DIG Bungalow under Dakshindinajpur Police District.including Electrical Substation(if any)  for Two Shift per day as per direction of Engineer in Charge.
Shift Duration:-
6:00A.M to 2:00 P.M and 2:00 PM to 10:00 P.M 
Man Power:
a)One Number Semi Skilled Pump Operator &amp; One Number Unskilled Helper for Two shifts.
b) One Number Skilled Electrician &amp; One number Unskilled Helper  
</t>
    </r>
    <r>
      <rPr>
        <b/>
        <sz val="10"/>
        <rFont val="Book Antiqua"/>
        <family val="1"/>
      </rPr>
      <t xml:space="preserve"> Helper(Unskilled)
=(2 shift X 92 days) =184 man-days.       </t>
    </r>
    <r>
      <rPr>
        <sz val="10"/>
        <rFont val="Book Antiqua"/>
        <family val="1"/>
      </rPr>
      <t xml:space="preserve">                  </t>
    </r>
  </si>
  <si>
    <t>man-days</t>
  </si>
  <si>
    <t>BI01010001010000000000000515BI0100001115</t>
  </si>
  <si>
    <t>BI01010001010000000000000515BI0100001116</t>
  </si>
  <si>
    <t>Contract No: WBPHIDCL/Addl.CE/NIT- 137(e)/2019-2020  (1st Call) For Sl. No.1</t>
  </si>
  <si>
    <t>Name of Work: Day to Day operation of Electrical maintenance Works including operation of Pump motor and other electrical machines for Routine Repair and maintenance works for District Police Line, SP Bungalow, DIG Bungalow under Dakshin Dinajpur Police District, GROUP-I for a period of Ninety Two days from the date of commencement.  (Quoted rate should be inclusive of all taxes and charges for a period of Ninety Two days from the date of commencement)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</si>
</sst>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b/>
      <sz val="10"/>
      <name val="Book Antiqua"/>
      <family val="1"/>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69"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0" fillId="33" borderId="10" xfId="60" applyNumberFormat="1" applyFont="1" applyFill="1" applyBorder="1" applyAlignment="1" applyProtection="1">
      <alignment vertical="center" wrapText="1"/>
      <protection locked="0"/>
    </xf>
    <xf numFmtId="0" fontId="66"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1" fillId="0" borderId="11" xfId="60" applyNumberFormat="1" applyFont="1" applyFill="1" applyBorder="1" applyAlignment="1">
      <alignment vertical="top"/>
      <protection/>
    </xf>
    <xf numFmtId="10" fontId="72"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0" fontId="17" fillId="0" borderId="11" xfId="60" applyNumberFormat="1" applyFont="1" applyFill="1" applyBorder="1" applyAlignment="1">
      <alignment vertical="top" wrapText="1"/>
      <protection/>
    </xf>
    <xf numFmtId="2" fontId="6" fillId="0" borderId="11" xfId="42" applyNumberFormat="1" applyFont="1" applyFill="1" applyBorder="1" applyAlignment="1">
      <alignment vertical="top"/>
    </xf>
    <xf numFmtId="0" fontId="73"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7" xfId="57" applyNumberFormat="1" applyFont="1" applyFill="1" applyBorder="1" applyAlignment="1" applyProtection="1">
      <alignment horizontal="right" vertical="center" readingOrder="1"/>
      <protection locked="0"/>
    </xf>
    <xf numFmtId="0" fontId="2" fillId="0" borderId="18"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9" xfId="60" applyNumberFormat="1" applyFont="1" applyFill="1" applyBorder="1" applyAlignment="1">
      <alignment horizontal="right" vertical="center" readingOrder="1"/>
      <protection/>
    </xf>
    <xf numFmtId="172" fontId="2" fillId="0" borderId="19"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7"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9" xfId="60" applyNumberFormat="1" applyFont="1" applyFill="1" applyBorder="1" applyAlignment="1">
      <alignment horizontal="right" vertical="center" readingOrder="1"/>
      <protection/>
    </xf>
    <xf numFmtId="2" fontId="2" fillId="0" borderId="19" xfId="59"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2" fontId="18" fillId="0" borderId="11" xfId="0" applyNumberFormat="1" applyFont="1" applyFill="1" applyBorder="1" applyAlignment="1">
      <alignment horizontal="center" vertical="center"/>
    </xf>
    <xf numFmtId="0" fontId="18" fillId="0" borderId="11" xfId="0" applyFont="1" applyFill="1" applyBorder="1" applyAlignment="1">
      <alignment horizontal="justify" vertical="top" wrapText="1"/>
    </xf>
    <xf numFmtId="0" fontId="4" fillId="0" borderId="0" xfId="57" applyNumberFormat="1" applyFont="1" applyFill="1" applyBorder="1" applyAlignment="1">
      <alignment horizontal="left" vertical="center"/>
      <protection/>
    </xf>
    <xf numFmtId="2" fontId="3" fillId="0" borderId="0" xfId="57" applyNumberFormat="1" applyFont="1" applyFill="1" applyAlignment="1">
      <alignment vertical="center"/>
      <protection/>
    </xf>
    <xf numFmtId="0" fontId="3" fillId="0" borderId="0" xfId="57" applyNumberFormat="1" applyFont="1" applyFill="1" applyAlignment="1" applyProtection="1">
      <alignment vertical="center"/>
      <protection/>
    </xf>
    <xf numFmtId="0" fontId="0" fillId="0" borderId="0" xfId="57" applyNumberFormat="1" applyFill="1" applyAlignment="1">
      <alignment vertical="center"/>
      <protection/>
    </xf>
    <xf numFmtId="2" fontId="3" fillId="34" borderId="0" xfId="57" applyNumberFormat="1" applyFont="1" applyFill="1" applyAlignment="1">
      <alignment vertical="center"/>
      <protection/>
    </xf>
    <xf numFmtId="174" fontId="3" fillId="0" borderId="0" xfId="57" applyNumberFormat="1" applyFont="1" applyFill="1" applyAlignment="1">
      <alignment vertical="top"/>
      <protection/>
    </xf>
    <xf numFmtId="0" fontId="20" fillId="0" borderId="11" xfId="0" applyFont="1" applyFill="1" applyBorder="1" applyAlignment="1">
      <alignment horizontal="center" vertical="center"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20" xfId="60"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20"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2"/>
  <sheetViews>
    <sheetView showGridLines="0" view="pageBreakPreview" zoomScale="90" zoomScaleNormal="60" zoomScaleSheetLayoutView="90" zoomScalePageLayoutView="0" workbookViewId="0" topLeftCell="A1">
      <selection activeCell="A7" sqref="A7:BC7"/>
    </sheetView>
  </sheetViews>
  <sheetFormatPr defaultColWidth="9.140625" defaultRowHeight="15"/>
  <cols>
    <col min="1" max="1" width="13.57421875" style="21" customWidth="1"/>
    <col min="2" max="2" width="57.140625" style="21" customWidth="1"/>
    <col min="3" max="3" width="12.57421875" style="21" hidden="1" customWidth="1"/>
    <col min="4" max="4" width="15.140625" style="21" customWidth="1"/>
    <col min="5" max="5" width="14.140625" style="21" customWidth="1"/>
    <col min="6" max="6" width="19.14062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31.57421875" style="21" customWidth="1"/>
    <col min="56" max="56" width="14.00390625" style="73" hidden="1" customWidth="1"/>
    <col min="57" max="58" width="15.8515625" style="73" hidden="1" customWidth="1"/>
    <col min="59" max="59" width="1.1484375" style="21" customWidth="1"/>
    <col min="60" max="61" width="9.140625" style="21" hidden="1" customWidth="1"/>
    <col min="62" max="238" width="9.140625" style="21" customWidth="1"/>
    <col min="239" max="243" width="9.140625" style="22" customWidth="1"/>
    <col min="244" max="16384" width="9.140625" style="21" customWidth="1"/>
  </cols>
  <sheetData>
    <row r="1" spans="1:243" s="1" customFormat="1" ht="27" customHeight="1">
      <c r="A1" s="83" t="str">
        <f>B2&amp;" BoQ"</f>
        <v>Percentage BoQ</v>
      </c>
      <c r="B1" s="83"/>
      <c r="C1" s="83"/>
      <c r="D1" s="83"/>
      <c r="E1" s="83"/>
      <c r="F1" s="83"/>
      <c r="G1" s="83"/>
      <c r="H1" s="83"/>
      <c r="I1" s="83"/>
      <c r="J1" s="83"/>
      <c r="K1" s="83"/>
      <c r="L1" s="83"/>
      <c r="O1" s="2"/>
      <c r="P1" s="2"/>
      <c r="Q1" s="3"/>
      <c r="IE1" s="3"/>
      <c r="IF1" s="3"/>
      <c r="IG1" s="3"/>
      <c r="IH1" s="3"/>
      <c r="II1" s="3"/>
    </row>
    <row r="2" spans="1:17" s="1" customFormat="1" ht="25.5" customHeight="1" hidden="1">
      <c r="A2" s="23" t="s">
        <v>4</v>
      </c>
      <c r="B2" s="23" t="s">
        <v>47</v>
      </c>
      <c r="C2" s="23" t="s">
        <v>5</v>
      </c>
      <c r="D2" s="23" t="s">
        <v>6</v>
      </c>
      <c r="E2" s="23" t="s">
        <v>7</v>
      </c>
      <c r="J2" s="4"/>
      <c r="K2" s="4"/>
      <c r="L2" s="4"/>
      <c r="O2" s="2"/>
      <c r="P2" s="2"/>
      <c r="Q2" s="3"/>
    </row>
    <row r="3" spans="1:243" s="1" customFormat="1" ht="30" customHeight="1" hidden="1">
      <c r="A3" s="1" t="s">
        <v>52</v>
      </c>
      <c r="C3" s="1" t="s">
        <v>51</v>
      </c>
      <c r="IE3" s="3"/>
      <c r="IF3" s="3"/>
      <c r="IG3" s="3"/>
      <c r="IH3" s="3"/>
      <c r="II3" s="3"/>
    </row>
    <row r="4" spans="1:243" s="5" customFormat="1" ht="30.75" customHeight="1">
      <c r="A4" s="84" t="s">
        <v>56</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70"/>
      <c r="BE4" s="70"/>
      <c r="BF4" s="70"/>
      <c r="IE4" s="6"/>
      <c r="IF4" s="6"/>
      <c r="IG4" s="6"/>
      <c r="IH4" s="6"/>
      <c r="II4" s="6"/>
    </row>
    <row r="5" spans="1:243" s="5" customFormat="1" ht="64.5" customHeight="1">
      <c r="A5" s="84" t="s">
        <v>68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70"/>
      <c r="BE5" s="70"/>
      <c r="BF5" s="70"/>
      <c r="IE5" s="6"/>
      <c r="IF5" s="6"/>
      <c r="IG5" s="6"/>
      <c r="IH5" s="6"/>
      <c r="II5" s="6"/>
    </row>
    <row r="6" spans="1:243" s="5" customFormat="1" ht="30.75" customHeight="1">
      <c r="A6" s="84" t="s">
        <v>67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70"/>
      <c r="BE6" s="70"/>
      <c r="BF6" s="70"/>
      <c r="IE6" s="6"/>
      <c r="IF6" s="6"/>
      <c r="IG6" s="6"/>
      <c r="IH6" s="6"/>
      <c r="II6" s="6"/>
    </row>
    <row r="7" spans="1:243" s="5" customFormat="1" ht="29.25" customHeight="1" hidden="1">
      <c r="A7" s="85" t="s">
        <v>8</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70"/>
      <c r="BE7" s="70"/>
      <c r="BF7" s="70"/>
      <c r="IE7" s="6"/>
      <c r="IF7" s="6"/>
      <c r="IG7" s="6"/>
      <c r="IH7" s="6"/>
      <c r="II7" s="6"/>
    </row>
    <row r="8" spans="1:243" s="7" customFormat="1" ht="37.5" customHeight="1">
      <c r="A8" s="24" t="s">
        <v>9</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61.5" customHeight="1">
      <c r="A9" s="77" t="s">
        <v>10</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9"/>
      <c r="BF10" s="9"/>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BD11" s="9"/>
      <c r="BE11" s="9"/>
      <c r="BF11" s="9"/>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9"/>
      <c r="BF12" s="9"/>
      <c r="IE12" s="13"/>
      <c r="IF12" s="13"/>
      <c r="IG12" s="13"/>
      <c r="IH12" s="13"/>
      <c r="II12" s="13"/>
    </row>
    <row r="13" spans="1:243" s="15" customFormat="1" ht="42.75" customHeight="1">
      <c r="A13" s="27">
        <v>1</v>
      </c>
      <c r="B13" s="46" t="s">
        <v>58</v>
      </c>
      <c r="C13" s="48" t="s">
        <v>34</v>
      </c>
      <c r="D13" s="49"/>
      <c r="E13" s="50"/>
      <c r="F13" s="51"/>
      <c r="G13" s="52"/>
      <c r="H13" s="52"/>
      <c r="I13" s="51"/>
      <c r="J13" s="53"/>
      <c r="K13" s="54"/>
      <c r="L13" s="54"/>
      <c r="M13" s="55"/>
      <c r="N13" s="56"/>
      <c r="O13" s="56"/>
      <c r="P13" s="57"/>
      <c r="Q13" s="56"/>
      <c r="R13" s="56"/>
      <c r="S13" s="5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60"/>
      <c r="BC13" s="61"/>
      <c r="BD13" s="9"/>
      <c r="BE13" s="9"/>
      <c r="BF13" s="9"/>
      <c r="IE13" s="16">
        <v>1</v>
      </c>
      <c r="IF13" s="16" t="s">
        <v>35</v>
      </c>
      <c r="IG13" s="16" t="s">
        <v>36</v>
      </c>
      <c r="IH13" s="16">
        <v>10</v>
      </c>
      <c r="II13" s="16" t="s">
        <v>37</v>
      </c>
    </row>
    <row r="14" spans="1:243" s="15" customFormat="1" ht="104.25" customHeight="1">
      <c r="A14" s="27">
        <v>2</v>
      </c>
      <c r="B14" s="69" t="s">
        <v>57</v>
      </c>
      <c r="C14" s="48" t="s">
        <v>54</v>
      </c>
      <c r="D14" s="67">
        <v>1</v>
      </c>
      <c r="E14" s="76" t="s">
        <v>59</v>
      </c>
      <c r="F14" s="68">
        <v>107269.8</v>
      </c>
      <c r="G14" s="62"/>
      <c r="H14" s="52"/>
      <c r="I14" s="51" t="s">
        <v>39</v>
      </c>
      <c r="J14" s="53">
        <f>IF(I14="Less(-)",-1,1)</f>
        <v>1</v>
      </c>
      <c r="K14" s="54" t="s">
        <v>48</v>
      </c>
      <c r="L14" s="54" t="s">
        <v>7</v>
      </c>
      <c r="M14" s="63"/>
      <c r="N14" s="62"/>
      <c r="O14" s="62"/>
      <c r="P14" s="64"/>
      <c r="Q14" s="62"/>
      <c r="R14" s="62"/>
      <c r="S14" s="64"/>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5">
        <f>total_amount_ba($B$2,$D$2,D14,F14,J14,K14,M14)</f>
        <v>107269.8</v>
      </c>
      <c r="BB14" s="66">
        <f>BA14+SUM(N14:AZ14)</f>
        <v>107269.8</v>
      </c>
      <c r="BC14" s="61" t="str">
        <f>SpellNumber(L14,BB14)</f>
        <v>INR  One Lakh Seven Thousand Two Hundred &amp; Sixty Nine  and Paise Eighty Only</v>
      </c>
      <c r="BD14" s="71">
        <v>10</v>
      </c>
      <c r="BE14" s="71">
        <f>BD14*1.12*1.01</f>
        <v>11.31</v>
      </c>
      <c r="BF14" s="74">
        <f>D14*BD14</f>
        <v>10</v>
      </c>
      <c r="BH14" s="75"/>
      <c r="IE14" s="16">
        <v>2</v>
      </c>
      <c r="IF14" s="16" t="s">
        <v>35</v>
      </c>
      <c r="IG14" s="16" t="s">
        <v>41</v>
      </c>
      <c r="IH14" s="16">
        <v>10</v>
      </c>
      <c r="II14" s="16" t="s">
        <v>38</v>
      </c>
    </row>
    <row r="15" spans="1:243" s="15" customFormat="1" ht="306" customHeight="1">
      <c r="A15" s="27">
        <v>3</v>
      </c>
      <c r="B15" s="69" t="s">
        <v>60</v>
      </c>
      <c r="C15" s="48" t="s">
        <v>55</v>
      </c>
      <c r="D15" s="67">
        <v>184</v>
      </c>
      <c r="E15" s="76" t="s">
        <v>64</v>
      </c>
      <c r="F15" s="68">
        <v>453.55</v>
      </c>
      <c r="G15" s="62"/>
      <c r="H15" s="52"/>
      <c r="I15" s="51" t="s">
        <v>39</v>
      </c>
      <c r="J15" s="53">
        <f>IF(I15="Less(-)",-1,1)</f>
        <v>1</v>
      </c>
      <c r="K15" s="54" t="s">
        <v>48</v>
      </c>
      <c r="L15" s="54" t="s">
        <v>7</v>
      </c>
      <c r="M15" s="63"/>
      <c r="N15" s="62"/>
      <c r="O15" s="62"/>
      <c r="P15" s="64"/>
      <c r="Q15" s="62"/>
      <c r="R15" s="62"/>
      <c r="S15" s="64"/>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5">
        <f>total_amount_ba($B$2,$D$2,D15,F15,J15,K15,M15)</f>
        <v>83453.2</v>
      </c>
      <c r="BB15" s="66">
        <f>BA15+SUM(N15:AZ15)</f>
        <v>83453.2</v>
      </c>
      <c r="BC15" s="61" t="str">
        <f>SpellNumber(L15,BB15)</f>
        <v>INR  Eighty Three Thousand Four Hundred &amp; Fifty Three  and Paise Twenty Only</v>
      </c>
      <c r="BD15" s="71">
        <v>166</v>
      </c>
      <c r="BE15" s="71">
        <f>BD15*1.12*1.01</f>
        <v>187.78</v>
      </c>
      <c r="BF15" s="74">
        <f>D15*BD15</f>
        <v>30544</v>
      </c>
      <c r="BG15" s="15">
        <v>449.06</v>
      </c>
      <c r="BH15" s="15">
        <f>BG15*1.01</f>
        <v>453.5506</v>
      </c>
      <c r="IE15" s="16">
        <v>3</v>
      </c>
      <c r="IF15" s="16" t="s">
        <v>42</v>
      </c>
      <c r="IG15" s="16" t="s">
        <v>43</v>
      </c>
      <c r="IH15" s="16">
        <v>10</v>
      </c>
      <c r="II15" s="16" t="s">
        <v>38</v>
      </c>
    </row>
    <row r="16" spans="1:243" s="15" customFormat="1" ht="310.5" customHeight="1">
      <c r="A16" s="27">
        <v>4</v>
      </c>
      <c r="B16" s="69" t="s">
        <v>61</v>
      </c>
      <c r="C16" s="48" t="s">
        <v>65</v>
      </c>
      <c r="D16" s="67">
        <v>184</v>
      </c>
      <c r="E16" s="76" t="s">
        <v>64</v>
      </c>
      <c r="F16" s="68">
        <v>412.3</v>
      </c>
      <c r="G16" s="62"/>
      <c r="H16" s="52"/>
      <c r="I16" s="51" t="s">
        <v>39</v>
      </c>
      <c r="J16" s="53">
        <f>IF(I16="Less(-)",-1,1)</f>
        <v>1</v>
      </c>
      <c r="K16" s="54" t="s">
        <v>48</v>
      </c>
      <c r="L16" s="54" t="s">
        <v>7</v>
      </c>
      <c r="M16" s="63"/>
      <c r="N16" s="62"/>
      <c r="O16" s="62"/>
      <c r="P16" s="64"/>
      <c r="Q16" s="62"/>
      <c r="R16" s="62"/>
      <c r="S16" s="64"/>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5">
        <f>total_amount_ba($B$2,$D$2,D16,F16,J16,K16,M16)</f>
        <v>75863.2</v>
      </c>
      <c r="BB16" s="66">
        <f>BA16+SUM(N16:AZ16)</f>
        <v>75863.2</v>
      </c>
      <c r="BC16" s="61" t="str">
        <f>SpellNumber(L16,BB16)</f>
        <v>INR  Seventy Five Thousand Eight Hundred &amp; Sixty Three  and Paise Twenty Only</v>
      </c>
      <c r="BD16" s="71">
        <v>77.54</v>
      </c>
      <c r="BE16" s="71">
        <f>BD16*1.12*1.01</f>
        <v>87.71</v>
      </c>
      <c r="BF16" s="74">
        <f>D16*BD16</f>
        <v>14267.36</v>
      </c>
      <c r="BG16" s="15">
        <v>408.22</v>
      </c>
      <c r="BH16" s="15">
        <f>BG16*1.01</f>
        <v>412.3022</v>
      </c>
      <c r="IE16" s="16">
        <v>2</v>
      </c>
      <c r="IF16" s="16" t="s">
        <v>35</v>
      </c>
      <c r="IG16" s="16" t="s">
        <v>41</v>
      </c>
      <c r="IH16" s="16">
        <v>10</v>
      </c>
      <c r="II16" s="16" t="s">
        <v>38</v>
      </c>
    </row>
    <row r="17" spans="1:243" s="15" customFormat="1" ht="310.5" customHeight="1">
      <c r="A17" s="27">
        <v>5</v>
      </c>
      <c r="B17" s="69" t="s">
        <v>62</v>
      </c>
      <c r="C17" s="48" t="s">
        <v>66</v>
      </c>
      <c r="D17" s="67">
        <v>184</v>
      </c>
      <c r="E17" s="76" t="s">
        <v>64</v>
      </c>
      <c r="F17" s="68">
        <v>498.93</v>
      </c>
      <c r="G17" s="62"/>
      <c r="H17" s="52"/>
      <c r="I17" s="51" t="s">
        <v>39</v>
      </c>
      <c r="J17" s="53">
        <f>IF(I17="Less(-)",-1,1)</f>
        <v>1</v>
      </c>
      <c r="K17" s="54" t="s">
        <v>48</v>
      </c>
      <c r="L17" s="54" t="s">
        <v>7</v>
      </c>
      <c r="M17" s="63"/>
      <c r="N17" s="62"/>
      <c r="O17" s="62"/>
      <c r="P17" s="64"/>
      <c r="Q17" s="62"/>
      <c r="R17" s="62"/>
      <c r="S17" s="64"/>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65">
        <f>total_amount_ba($B$2,$D$2,D17,F17,J17,K17,M17)</f>
        <v>91803.12</v>
      </c>
      <c r="BB17" s="66">
        <f>BA17+SUM(N17:AZ17)</f>
        <v>91803.12</v>
      </c>
      <c r="BC17" s="61" t="str">
        <f>SpellNumber(L17,BB17)</f>
        <v>INR  Ninety One Thousand Eight Hundred &amp; Three  and Paise Twelve Only</v>
      </c>
      <c r="BD17" s="71">
        <v>77.54</v>
      </c>
      <c r="BE17" s="71">
        <f>BD17*1.12*1.01</f>
        <v>87.71</v>
      </c>
      <c r="BF17" s="74">
        <f>D17*BD17</f>
        <v>14267.36</v>
      </c>
      <c r="BG17" s="15">
        <v>493.99</v>
      </c>
      <c r="BH17" s="15">
        <f>BG17*1.01</f>
        <v>498.9299</v>
      </c>
      <c r="IE17" s="16">
        <v>2</v>
      </c>
      <c r="IF17" s="16" t="s">
        <v>35</v>
      </c>
      <c r="IG17" s="16" t="s">
        <v>41</v>
      </c>
      <c r="IH17" s="16">
        <v>10</v>
      </c>
      <c r="II17" s="16" t="s">
        <v>38</v>
      </c>
    </row>
    <row r="18" spans="1:243" s="15" customFormat="1" ht="310.5" customHeight="1">
      <c r="A18" s="27">
        <v>6</v>
      </c>
      <c r="B18" s="69" t="s">
        <v>63</v>
      </c>
      <c r="C18" s="48" t="s">
        <v>44</v>
      </c>
      <c r="D18" s="67">
        <v>184</v>
      </c>
      <c r="E18" s="76" t="s">
        <v>64</v>
      </c>
      <c r="F18" s="68">
        <v>412.3</v>
      </c>
      <c r="G18" s="62"/>
      <c r="H18" s="52"/>
      <c r="I18" s="51" t="s">
        <v>39</v>
      </c>
      <c r="J18" s="53">
        <f>IF(I18="Less(-)",-1,1)</f>
        <v>1</v>
      </c>
      <c r="K18" s="54" t="s">
        <v>48</v>
      </c>
      <c r="L18" s="54" t="s">
        <v>7</v>
      </c>
      <c r="M18" s="63"/>
      <c r="N18" s="62"/>
      <c r="O18" s="62"/>
      <c r="P18" s="64"/>
      <c r="Q18" s="62"/>
      <c r="R18" s="62"/>
      <c r="S18" s="64"/>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65">
        <f>total_amount_ba($B$2,$D$2,D18,F18,J18,K18,M18)</f>
        <v>75863.2</v>
      </c>
      <c r="BB18" s="66">
        <f>BA18+SUM(N18:AZ18)</f>
        <v>75863.2</v>
      </c>
      <c r="BC18" s="61" t="str">
        <f>SpellNumber(L18,BB18)</f>
        <v>INR  Seventy Five Thousand Eight Hundred &amp; Sixty Three  and Paise Twenty Only</v>
      </c>
      <c r="BD18" s="71">
        <v>77.54</v>
      </c>
      <c r="BE18" s="71">
        <f>BD18*1.12*1.01</f>
        <v>87.71</v>
      </c>
      <c r="BF18" s="74">
        <f>D18*BD18</f>
        <v>14267.36</v>
      </c>
      <c r="BG18" s="15">
        <v>408.22</v>
      </c>
      <c r="BH18" s="15">
        <f>BG18*1.01</f>
        <v>412.3022</v>
      </c>
      <c r="IE18" s="16">
        <v>2</v>
      </c>
      <c r="IF18" s="16" t="s">
        <v>35</v>
      </c>
      <c r="IG18" s="16" t="s">
        <v>41</v>
      </c>
      <c r="IH18" s="16">
        <v>10</v>
      </c>
      <c r="II18" s="16" t="s">
        <v>38</v>
      </c>
    </row>
    <row r="19" spans="1:243" s="15" customFormat="1" ht="47.25" customHeight="1">
      <c r="A19" s="29" t="s">
        <v>46</v>
      </c>
      <c r="B19" s="30"/>
      <c r="C19" s="31"/>
      <c r="D19" s="32"/>
      <c r="E19" s="32"/>
      <c r="F19" s="32"/>
      <c r="G19" s="32"/>
      <c r="H19" s="33"/>
      <c r="I19" s="33"/>
      <c r="J19" s="33"/>
      <c r="K19" s="33"/>
      <c r="L19" s="34"/>
      <c r="BA19" s="47">
        <f>SUM(BA13:BA18)</f>
        <v>434252.52</v>
      </c>
      <c r="BB19" s="47">
        <f>SUM(BB13:BB16)</f>
        <v>266586.2</v>
      </c>
      <c r="BC19" s="28" t="str">
        <f>SpellNumber($E$2,BB19)</f>
        <v>INR  Two Lakh Sixty Six Thousand Five Hundred &amp; Eighty Six  and Paise Twenty Only</v>
      </c>
      <c r="BD19" s="71">
        <v>37426574.91</v>
      </c>
      <c r="BE19" s="71">
        <f>BD19-BA19</f>
        <v>36992322.39</v>
      </c>
      <c r="BF19" s="9"/>
      <c r="IE19" s="16">
        <v>4</v>
      </c>
      <c r="IF19" s="16" t="s">
        <v>40</v>
      </c>
      <c r="IG19" s="16" t="s">
        <v>45</v>
      </c>
      <c r="IH19" s="16">
        <v>10</v>
      </c>
      <c r="II19" s="16" t="s">
        <v>38</v>
      </c>
    </row>
    <row r="20" spans="1:243" s="19" customFormat="1" ht="33.75" customHeight="1">
      <c r="A20" s="30" t="s">
        <v>50</v>
      </c>
      <c r="B20" s="35"/>
      <c r="C20" s="17"/>
      <c r="D20" s="36"/>
      <c r="E20" s="37" t="s">
        <v>53</v>
      </c>
      <c r="F20" s="44"/>
      <c r="G20" s="38"/>
      <c r="H20" s="18"/>
      <c r="I20" s="18"/>
      <c r="J20" s="18"/>
      <c r="K20" s="39"/>
      <c r="L20" s="40"/>
      <c r="M20" s="41"/>
      <c r="O20" s="15"/>
      <c r="P20" s="15"/>
      <c r="Q20" s="15"/>
      <c r="R20" s="15"/>
      <c r="S20" s="15"/>
      <c r="BA20" s="43">
        <f>IF(ISBLANK(F20),0,IF(E20="Excess (+)",ROUND(BA19+(BA19*F20),2),IF(E20="Less (-)",ROUND(BA19+(BA19*F20*(-1)),2),IF(E20="At Par",BA19,0))))</f>
        <v>0</v>
      </c>
      <c r="BB20" s="45">
        <f>ROUND(BA20,0)</f>
        <v>0</v>
      </c>
      <c r="BC20" s="28" t="str">
        <f>SpellNumber($E$2,BA20)</f>
        <v>INR Zero Only</v>
      </c>
      <c r="BD20" s="72"/>
      <c r="BE20" s="72"/>
      <c r="BF20" s="72"/>
      <c r="IE20" s="20"/>
      <c r="IF20" s="20"/>
      <c r="IG20" s="20"/>
      <c r="IH20" s="20"/>
      <c r="II20" s="20"/>
    </row>
    <row r="21" spans="1:243" s="19" customFormat="1" ht="41.25" customHeight="1">
      <c r="A21" s="29" t="s">
        <v>49</v>
      </c>
      <c r="B21" s="29"/>
      <c r="C21" s="80" t="str">
        <f>SpellNumber($E$2,BA20)</f>
        <v>INR Zero Only</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2"/>
      <c r="BD21" s="72"/>
      <c r="BE21" s="72"/>
      <c r="BF21" s="72"/>
      <c r="IE21" s="20"/>
      <c r="IF21" s="20"/>
      <c r="IG21" s="20"/>
      <c r="IH21" s="20"/>
      <c r="II21" s="20"/>
    </row>
    <row r="22" spans="3:243" s="12" customFormat="1" ht="15">
      <c r="C22" s="21"/>
      <c r="D22" s="21"/>
      <c r="E22" s="21"/>
      <c r="F22" s="21"/>
      <c r="G22" s="21"/>
      <c r="H22" s="21"/>
      <c r="I22" s="21"/>
      <c r="J22" s="21"/>
      <c r="K22" s="21"/>
      <c r="L22" s="21"/>
      <c r="M22" s="21"/>
      <c r="O22" s="21"/>
      <c r="BA22" s="21"/>
      <c r="BC22" s="21"/>
      <c r="BD22" s="9"/>
      <c r="BE22" s="9"/>
      <c r="BF22" s="9"/>
      <c r="IE22" s="13"/>
      <c r="IF22" s="13"/>
      <c r="IG22" s="13"/>
      <c r="IH22" s="13"/>
      <c r="II22" s="13"/>
    </row>
  </sheetData>
  <sheetProtection password="D9BE" sheet="1" selectLockedCells="1"/>
  <mergeCells count="8">
    <mergeCell ref="A9:BC9"/>
    <mergeCell ref="C21:BC21"/>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
      <formula1>IF(E20="Select",-1,IF(E20="At Par",0,0))</formula1>
      <formula2>IF(E20="Select",-1,IF(E20="At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allowBlank="1" showInputMessage="1" showErrorMessage="1" sqref="E20">
      <formula1>"Select, Excess (+), Less (-)"</formula1>
    </dataValidation>
    <dataValidation type="decimal" allowBlank="1" showInputMessage="1" showErrorMessage="1" promptTitle="Rate Entry" prompt="Please enter VAT charges in Rupees for this item. " errorTitle="Invaid Entry" error="Only Numeric Values are allowed. " sqref="M14:M18">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Units" prompt="Please enter Units in text" sqref="E13"/>
    <dataValidation type="list" allowBlank="1" showInputMessage="1" showErrorMessage="1" sqref="L17 L13 L14 L15 L16 L1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allowBlank="1" showInputMessage="1" showErrorMessage="1" promptTitle="Itemcode/Make" prompt="Please enter text" sqref="C13:C18"/>
    <dataValidation type="decimal" allowBlank="1" showInputMessage="1" showErrorMessage="1" errorTitle="Invalid Entry" error="Only Numeric Values are allowed. " sqref="A13:A18">
      <formula1>0</formula1>
      <formula2>999999999999999</formula2>
    </dataValidation>
    <dataValidation type="list" showInputMessage="1" showErrorMessage="1" sqref="I13:I18">
      <formula1>"Excess(+), Less(-)"</formula1>
    </dataValidation>
    <dataValidation allowBlank="1" showInputMessage="1" showErrorMessage="1" promptTitle="Addition / Deduction" prompt="Please Choose the correct One" sqref="J13:J18"/>
    <dataValidation type="list" allowBlank="1" showInputMessage="1" showErrorMessage="1" sqref="C2">
      <formula1>"Normal, SingleWindow, Alternate"</formula1>
    </dataValidation>
    <dataValidation type="list" allowBlank="1" showInputMessage="1" showErrorMessage="1" sqref="K13:K18">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89" t="s">
        <v>3</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2019-01-10T06:51:32Z</cp:lastPrinted>
  <dcterms:created xsi:type="dcterms:W3CDTF">2009-01-30T06:42:42Z</dcterms:created>
  <dcterms:modified xsi:type="dcterms:W3CDTF">2019-11-27T06:46:28Z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