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5" windowWidth="11160"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<sst xmlns="http://schemas.openxmlformats.org/spreadsheetml/2006/main" count="790" uniqueCount="292">
  <si>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</si>
  <si>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</si>
  <si>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</si>
  <si>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</si>
  <si>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</si>
  <si>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</si>
  <si>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</si>
  <si>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</si>
  <si>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</si>
  <si>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</si>
  <si>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</si>
  <si>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</si>
  <si>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</si>
  <si>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</si>
  <si>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</si>
  <si>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</si>
  <si>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</si>
  <si>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</si>
  <si>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</si>
  <si>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</si>
  <si>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</si>
  <si>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</si>
  <si>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</si>
  <si>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</si>
  <si>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</si>
  <si>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</si>
  <si>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</si>
  <si>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</si>
  <si>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</si>
  <si>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</si>
  <si>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</si>
  <si>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</si>
  <si>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</si>
  <si>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</si>
  <si>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</si>
  <si>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</si>
  <si>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</si>
  <si>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</si>
  <si>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</si>
  <si>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</si>
  <si>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</si>
  <si>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</si>
  <si>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</si>
  <si>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</si>
  <si>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</si>
  <si>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</si>
  <si>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</si>
  <si>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</si>
  <si>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</si>
  <si>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</si>
  <si>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</si>
  <si>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</si>
  <si>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</si>
  <si>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</si>
  <si>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</si>
  <si>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</si>
  <si>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</si>
  <si>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</si>
  <si>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</si>
  <si>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</si>
  <si>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</si>
  <si>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</si>
  <si>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</si>
  <si>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</si>
  <si>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</si>
  <si>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</si>
  <si>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</si>
  <si>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</si>
  <si>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</si>
  <si>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</si>
  <si>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</si>
  <si>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</si>
  <si>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</si>
  <si>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</si>
  <si>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</si>
  <si>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</si>
  <si>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</si>
  <si>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</si>
  <si>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</si>
  <si>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</si>
  <si>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</si>
  <si>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</si>
  <si>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</si>
  <si>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</si>
  <si>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</si>
  <si>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</si>
  <si>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</si>
  <si>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</si>
  <si>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</si>
  <si>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</si>
  <si>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</si>
  <si>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</si>
  <si>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</si>
  <si>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</si>
  <si>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</si>
  <si>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</si>
  <si>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</si>
  <si>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</si>
  <si>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</si>
  <si>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</si>
  <si>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</si>
  <si>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</si>
  <si>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</si>
  <si>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</si>
  <si>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</si>
  <si>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</si>
  <si>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</si>
  <si>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</si>
  <si>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</si>
  <si>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</si>
  <si>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</si>
  <si>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</si>
  <si>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</si>
  <si>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</si>
  <si>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</si>
  <si>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</si>
  <si>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</si>
  <si>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</si>
  <si>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</si>
  <si>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</si>
  <si>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</si>
  <si>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</si>
  <si>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</si>
  <si>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</si>
  <si>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</si>
  <si>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</si>
  <si>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</si>
  <si>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</si>
  <si>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</si>
  <si>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</si>
  <si>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</si>
  <si>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</si>
  <si>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</si>
  <si>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</si>
  <si>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</si>
  <si>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</si>
  <si>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</si>
  <si>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</si>
  <si>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</si>
  <si>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</si>
  <si>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</si>
  <si>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</si>
  <si>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</si>
  <si>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</si>
  <si>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Sqm</t>
  </si>
  <si>
    <t>Each</t>
  </si>
  <si>
    <t>mtr</t>
  </si>
  <si>
    <t>set</t>
  </si>
  <si>
    <t>each</t>
  </si>
  <si>
    <t>pts</t>
  </si>
  <si>
    <t>SqM</t>
  </si>
  <si>
    <t>Mtr.</t>
  </si>
  <si>
    <t>Qntl</t>
  </si>
  <si>
    <t>Set</t>
  </si>
  <si>
    <t>Removing old paint from blistered painted surface of steel or other metal by chipping including scraping and cleaning and exposing the original surface</t>
  </si>
  <si>
    <t>Rm</t>
  </si>
  <si>
    <t>Chromium plated round shower with revolving joint 100 mm dia with rubid cleaning system (Equivalent to Code No. 542(N) &amp; Model - Tropical / Sumthing Special of ESSCO or similar brand).</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</si>
  <si>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</si>
  <si>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</si>
  <si>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</si>
  <si>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</si>
  <si>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</si>
  <si>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</si>
  <si>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</si>
  <si>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</si>
  <si>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</si>
  <si>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</si>
  <si>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</si>
  <si>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</si>
  <si>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</si>
  <si>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</si>
  <si>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</si>
  <si>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</si>
  <si>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</si>
  <si>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</si>
  <si>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</si>
  <si>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</si>
  <si>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t>
  </si>
  <si>
    <t>Cum.</t>
  </si>
  <si>
    <t>Dismantling all types of plain cement concrete works, stacking serviceable materials at site and removing rubbish as directed within a lead of 75 m.  In ground floor including roof. (a) upto 150 mm. thick</t>
  </si>
  <si>
    <t>Dismantling all types of masonry excepting cement concrete plain or reinforced, stacking serviceable materials at site and removing rubbish as directed within a lead of 75 m. a) In ground floor including roof.</t>
  </si>
  <si>
    <t>Removalof rubbish,earth etc.from the working site and disposal of thesame beyond the compound ,inconformity with the Municipal/Corporation Rules for such disposal,loading in to truckand cleaning the site in all respect as per direction of Engineer in charge</t>
  </si>
  <si>
    <t>Ordinary Cement concrete (mix 1:1.5:3) with graded stone chips (20 mm nominal size) excluding shuttering and reinforcement if any, in ground floor as per relevant IS codes.
(i) Pakur Variety</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</si>
  <si>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</si>
  <si>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MT.</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</si>
  <si>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</si>
  <si>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Brick work with 1st class bricks in cement mortar (1:6) in 
(b) Ground Floor Superstructure</t>
  </si>
  <si>
    <t>125 mm. thick brick work with 1st class bricks in cement mortar (1:4)in  Ground Floor</t>
  </si>
  <si>
    <t>Scraping of moss, blisters etc.thoroughly from exterior surface of walls necessitating the use of scraper, wire brush etc.(Payment gainst this item will be made only when this has been done on the specific direction of the Engineer-in-charge)</t>
  </si>
  <si>
    <t>Labour for Chipping of concrete surface before taking up Plastering work.</t>
  </si>
  <si>
    <t>Dismantling artificial stone flooring upto 50 mm. thick by carefully chiselling without damaging the base and removing rubbish as directed within a lead of 75 m.
a) In ground floor including roof.</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</si>
  <si>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25 mm. Thick
In Ground Floor</t>
  </si>
  <si>
    <t>Repairing cracks in floor with cement mortar (1:2) with necessary pigment to match with existing works, including prior cutting and cleaning the cracks as directed.</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</si>
  <si>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(i) Coloured decorative (b) Area of each tile above 0.09 Sq.m
In ground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</si>
  <si>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(i) Coloured decorative(b) Area of each tile above 0.09 Sq.m
In ground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</si>
  <si>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(ii)/c/ With 1:4 cement mortar ,b) 10 mm thick plaster. Ceiling Plaster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</si>
  <si>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</si>
  <si>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 INSIDE
GROUND FLOOR</t>
  </si>
  <si>
    <t>Net Cement Punning above 1.5mm thick in Wall dado,Window Sill Floor and Drain etc Note Cement 0.152 cum 100 Sqmts
GROUND FLOOR</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</si>
  <si>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</si>
  <si>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</si>
  <si>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On timber or plastered surface.
With super gloss (hi-gloss) -
Two coats (with any shade except white)</t>
  </si>
  <si>
    <t>Painting with best quality synthetic enamel paint of approved make and brand including smoothening surface by sand papering etc. including using of approved putty etc. on the surface, if necessary 
On steel or other metal surface.
With super gloss (hi-gloss) -
Two coats (with any shade except white)</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</si>
  <si>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(All Floor)
One Coat
ii) Solvent based interior grade Acrylic Primer</t>
  </si>
  <si>
    <t>Acrylic Distemper to interior wall, ceiling with a coat of solvent based interior grade acrylic primer (as per manufacturer's specification) including cleaning and smoothning of surface.
Two Coats</t>
  </si>
  <si>
    <t>Applying decorative cement based paint of approved quality after preparing the surface including scraping the same thoroughly (plastered or concrete surface) as per manufacturer's specification.
(iii) Two coats.
In Ground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</si>
  <si>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</si>
  <si>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a) M.S.or W.I. Ornamental grill of approved design joints continuously welded with M.S,W.I. Flats and bars of windows, railing etc. fitted and fixed with necessary screws and lugs in ground floor.(i) Grill weighing above 10 Kg./sq. Mtr upto 16kg/sq.mtr.GROUND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</si>
  <si>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</si>
  <si>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</si>
  <si>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</si>
  <si>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</si>
  <si>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</si>
  <si>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</si>
  <si>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aluminium barrel / tower /socket bolt (full covered) of approved manufractured from extructed section conforming to I.S. 204/74 fitted with cadmium plated screws. 300 mm long X 10mm dia bolt.</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</si>
  <si>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90 mm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</si>
  <si>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In ground floor</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</si>
  <si>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</si>
  <si>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</si>
  <si>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</si>
  <si>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</si>
  <si>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sqm.</t>
  </si>
  <si>
    <t xml:space="preserve">Supply of UPVC pipes (B Type) and fittings conforming to IS-13592-1992
(A) (i) Single Socketed 3 Mtr. Length
c) 110 mm </t>
  </si>
  <si>
    <t>Supply of UPVC pipes (B Type) and fittings conforming to IS-13592-1992
(B) Fittings
(ii)Bend 87.5 dig.(110 MM)</t>
  </si>
  <si>
    <t>Supply of UPVC pipes (B Type) and fittings conforming to IS-13592-1992
(B) Fittings
Pipe Clip 110 mm</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</si>
  <si>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</si>
  <si>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</si>
  <si>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Ordinary Cement concrete (mix 1:2:4) with graded stone chips (6mm nominal size) excluding shuttering and reinforcement,if any, in gound floor as per relevant IS codes.
Pakur variety</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</si>
  <si>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</si>
  <si>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</si>
  <si>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15mm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</si>
  <si>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</si>
  <si>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</si>
  <si>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Supplying, fitting and fixing Peet's valve fullway gunmetal standard pattern best quality of approved brand bearing I.S.I. marking with fittings (tested to 21 kg per sq. cm.).
20mm</t>
  </si>
  <si>
    <t xml:space="preserve">Supplying, fitting and fixing stainless steel sink complete with waste fittings and two coats of painting of C.I. brackets.
(a) Sink only
(i) 530 mm X 430 mm x 180 mm
</t>
  </si>
  <si>
    <t>Supplying, fitting and fixing Anglo-Indian W.C. in white glazed vitreous china ware of approved make complete in position with necessary bolts, nuts etc.
With 'P' trap (without vent)</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</si>
  <si>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</si>
  <si>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</si>
  <si>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</si>
  <si>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</si>
  <si>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bib cock or stop cock.
Chromium plated Bib Cock short body (Equivalent to Code No. 511 &amp; Model - Tropical / Sumthing Special of ESSCO or similar brand).</t>
  </si>
  <si>
    <t>Supplying, fitting and fixing bib cock or stop cock.
PTMT (Polytetra Bib Cock / Stop Cock ( Prayag or equivalent)
15 mm</t>
  </si>
  <si>
    <t>Supplying, fitting and fixing soap holder.
PTMT (Prayag or equivalent)</t>
  </si>
  <si>
    <t>Supplying, fitting and fixing PTMT Smart Shelf of approved make of size 300 mm.</t>
  </si>
  <si>
    <t>Supplying, fitting and fixing towel rail with two brackets.
C.P. over brass 25 mm dia. and 600 mm long</t>
  </si>
  <si>
    <t>Supplying, fitting and fixing best quality Indian make mirror 5.5 mm thick with silvering as per I.S.I. specifications supported on fibre glass frame of any colour, frame size 550 mm X 400 mm</t>
  </si>
  <si>
    <r>
      <t xml:space="preserve">ELECTRICAL SCHEDULE WORK
</t>
    </r>
    <r>
      <rPr>
        <sz val="11"/>
        <color indexed="8"/>
        <rFont val="Arial"/>
        <family val="2"/>
      </rPr>
      <t>Supply &amp; fixing 240 volt 32A DP switch in S.S. enclosure with fuses onLS &amp; NL to be fixed on angle frame on wall including earthing attachment.(Make Havells/HPL)</t>
    </r>
  </si>
  <si>
    <t>Supply &amp; fixing SPN MCB DB (2+12) WAY (Make Legrand/Seimens/ ABB) with S.S. Enclosure concealed in wall after cutting wall &amp; mending good the damages &amp; earthing attachment comprising with the following.                                                                                                     
a) 40 A DP isolator - 1 No.                                                                                               b) 6 to 32 A range SPMCB - 12 Nos.</t>
  </si>
  <si>
    <t>Supply &amp; fixing SPN MCB DB (2+6) 8 way (Make legrand/ Seimens/ABB) with S.S. Enclosure concealed in wall after cutting wall &amp; mending good the damages &amp; earthing attachment comprising with the following:                                                                                         a) 40 A DP isolator - 1 No.                                                                                          
b) 6 to 16 A range SPMCB - 6 Nos.</t>
  </si>
  <si>
    <t>Laying of 2 x 10 sqmm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</si>
  <si>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Laying of cable upto 2 x 10 sqmm on wall/surface   incl. S &amp; F MS saddles with earthing attachment in 10 SWG  GI (Hot Dip) Wire, making holes etc. as necy. mending good damages and painting</t>
  </si>
  <si>
    <t xml:space="preserve">Supply &amp; fixing compression type cable gland suitable for cable with brass gland, brass  ring incl.socketing the ends off by crimping method including S/F solderless socket (Dowels value) &amp; jointing materials etc.                                                                                                                      a) 2 x 10 sq mm XLPE/A </t>
  </si>
  <si>
    <t>Laying of 2 x 6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</si>
  <si>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Mtr</t>
  </si>
  <si>
    <t>Laying of cable upto 2 core 6 sqmm on wall/surface   incl. S &amp; F MS saddles with earthing attachment in 10 SWG  GI (Hot Dip) Wire, making holes etc. as necy. mending good damages and painting</t>
  </si>
  <si>
    <t xml:space="preserve">Supply &amp; fixing compression type cable gland suitable for cable with brass gland, brass  ring incl.socketing the ends off by crimping method including S/F solderless socket (Dowels value) &amp; jointing materials etc.                                                                                                                                 a) 2 x 6 sq mm XLPE/A </t>
  </si>
  <si>
    <t>Supply &amp; Fixing 240 V 16 A Piano key type switch (Brand approved by EIC) on GI Modular type switch board having top cover plate and making necessary connections as required</t>
  </si>
  <si>
    <t>Supplying and Drawing 1.1 KV single core stranded 'FR' PVC insulated &amp; unsheathed single core stranded copper wire (Brand approved by EIC) of the following sizes in 19mm bore,3mm thick polythene pipe and by the prelaid GI fish wire and making necy. connection as required                                                                          a)2x56/0.3 (4 sqmm) + 1x36/0.3 (2.5 sqmm) as ECC</t>
  </si>
  <si>
    <t>Supplying &amp; Erection of 75x88 mm porcelain shackle insulator complete with 190x30x5 mm Galv. (Hot Dip) strips with 15.88 mm
dia Galv. bolts, nuts, etc. for conductor upto 7/3.10 mm, 32 sqmm of AAC/equivalent size of ACSR</t>
  </si>
  <si>
    <t>Supplying &amp; Erection of No. 6 SWG GI (Hot Dip) continuous earth wire with Galv. (Hot Dip) earth clamp</t>
  </si>
  <si>
    <t>Supply &amp; drawing  PVC insulated (FR) Copper wire through alkathene pipe recessed in wall &amp; mending good the damages.
a) 2 X 6 + 1 X 4 Sqmm.(SPN)</t>
  </si>
  <si>
    <t>Supply &amp; drawing  PVC insulated (FR) Copper wire through alkathene pipe recessed in wall &amp; mending good the damages.
b) 4 x 2.5 sq mm + 2.5 x 1.5 sq mm (AC)</t>
  </si>
  <si>
    <t>Supply &amp; drawing  PVC insulated (FR) Copper wire through alkathene pipe recessed in wall &amp; mending good the damages.
b) 2 x 2.5 sq mm + 1 x 1.5 sq mm (PP)</t>
  </si>
  <si>
    <t>Supply &amp; drawing  PVC insulated (FR) Copper wire through alkathene pipe recessed in wall &amp; mending good the damages.
b) 3 x 1.5 sq mm (Out door Ltg)</t>
  </si>
  <si>
    <t>Distribution wiring in 1.1 KV grade 3 x 1.5 sq mm single core stranded 'FR' PVC insulated &amp; unsheathed copper wire (brand approved by EIC) in 19mm bore, 3mm thickpolythene pipe complete with all accessories embedded in wall to 240 V 6A 5 pin plug point incl. S&amp;F 240V 6A 3 pin  modular type plug socket &amp; modular type switch(Brand appr. by EIC) incl. S&amp;F earth continuity wire fixed on 4 module  GI switch board with 3/4 module top cover plate flushed in wall incl mending good damage to original finish. (Ave run 4.5 mtr)</t>
  </si>
  <si>
    <t xml:space="preserve">"Supply &amp; Fixing 240 V, 16A, plug socket with separate 16 A Piano key type switch (Brand approved by EIC) on sheet metal switch board embedded in wall incl. S &amp; F 150x100x65mm MS (16SWG) switch board and bakelite/ perspex top cover of 3mm thick by Brass screws after making housing for switch by cutting bakelite/ perspex cover and making necessary connections as required"
</t>
  </si>
  <si>
    <t>Supply &amp; fixing of Modular type computer plug board of 12 module GI box with cover plate recessed in wall comprising of the following(All cabtree):
a) 6/16A socket,16A switch  &amp; 6A switch       ---1 set 
b) 6A socket                                                       --- 2 sets</t>
  </si>
  <si>
    <t>sets</t>
  </si>
  <si>
    <t>Supply &amp; Fixing 240 V, 25A Modular type socket, 25 A, Modular type starter (Brand approved by EIC) with 25A Modular switch type DP MCB (C-Curve) and 6 Module GI
Modular type switch board with 6 Module top cover plate flushed in wall incl. S&amp;F switch board and cover plate and making necy. connections with PVC Cu wire and earth
continuity wire etc.</t>
  </si>
  <si>
    <t>S &amp; F 240 V AC Call bel on HW board on wall as GS (Make-Anchor)</t>
  </si>
  <si>
    <t>Fixing only single /twin fluorescent light fitting complete with all
accessories directly on wall/ceiling/HW round block and suitable
size of MS fastener (Room)</t>
  </si>
  <si>
    <t>Fixing only fan clamp for RC ceiling as per specification after cutting the ceiling &amp; binding with reinforcement and mending good the damages.</t>
  </si>
  <si>
    <t>Supply &amp; Fixing Socket &amp; Step type fan regulator (Anchor/Rider) on existing sheet metal switch board with bakelite/perspex top cover by screw after making housing for regulator knob by cutting bakelite/ perspex top cover incl. making necy. connections etc.</t>
  </si>
  <si>
    <t xml:space="preserve">Earthing the the Installation by 50 mm dia G.I. Pipe (ISI -M) 3.64 mtr long &amp; 1x4 SWG G.I.(Hot dip) wire (4 mtr    long) with suitable nuts, bolts &amp; washer etc. Incl S/F 15 mm dia GI protection pipe (1 mtr long) to be filled with bitumen partly under ground level &amp; partly under ground level driven to an depth of 3.65 mtr below the ground level. </t>
  </si>
  <si>
    <r>
      <t xml:space="preserve">ELECTRICAL NON SCHEDULE ITEM :
</t>
    </r>
    <r>
      <rPr>
        <sz val="11"/>
        <color indexed="8"/>
        <rFont val="Arial"/>
        <family val="2"/>
      </rPr>
      <t>Removing existing electrical Item(Excluding Ceiling Fan) from its present position and fix up the same to current position shown by ECI &amp; mending good damages to original finish</t>
    </r>
  </si>
  <si>
    <t>LS</t>
  </si>
  <si>
    <t>Takendown, washing, cleaning including Repairing of A.C. Ceiling Fan, after dismantling part by part cleaning and greasing ball bearing and changing split pin/Jum nut/incl. S&amp;F Ball bearing/condenser etc. as and when require &amp; incl. Refing the same in position</t>
  </si>
  <si>
    <t>Connecting &amp; dressing Meter looping system with 2 x 6 + 1 x 4 sq mm PVC insulated copper wire duly layed on the Ply board by link clip  from Bus Bar to Meters &amp; Meters to DP MCBs (Ave 5 meters)</t>
  </si>
  <si>
    <t xml:space="preserve">Supply &amp; delivery of  by 1.1 KV grade X LPE AL. Armoured Cable (make Gloster/Nicco/Havells)
a) 2 x 10 sq mm XLPE/A cable </t>
  </si>
  <si>
    <t>Supply &amp; delivery of 1.1 KV grade 2 X 6 sqmm X LPE AL. Armoured Cable (make Gloster/Nicco/Havells)</t>
  </si>
  <si>
    <t>Supply at site the ‘EPC’ make and undermentioned capacity (by sweep) AC-230v, heavy duty Exhaust Fan with GI ventilating Louvre                                                              9 inch (225 mm)</t>
  </si>
  <si>
    <t>Supply &amp; fixing  25w colour less night Lamp (Philips) on batten point</t>
  </si>
  <si>
    <t>S&amp;F 9W LED bulb(with complete fittings ) (Havells/Phylips/Crompton)</t>
  </si>
  <si>
    <t>Supplying &amp; laying medium gauge 40 mm dia G.I. pipe (SI-m) for cable protection.</t>
  </si>
  <si>
    <t>Distn. wiring in 3 x 1.5 sqmm single core stranded 'FR' PVC insulated &amp; unsheathed single core stranded copper wire (Glostr/Finolex/Havells) in 19 mm bore, 3 mm thick polythene pipe (for horizontal &amp; vertical run in wall and celing portion through polythen pipe) complete with all     accessories embedded in wall t light/fan/call bell points with Modular type switch (Ligrand/crabtree) fixed on Modular G.I. switch board with top cover plate flushed in wall incl.Mending good damages to original finish ---- 
a) Ave run 6 mtr.</t>
  </si>
  <si>
    <r>
      <t xml:space="preserve">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t>
    </r>
    <r>
      <rPr>
        <b/>
        <sz val="11"/>
        <color indexed="8"/>
        <rFont val="Arial"/>
        <family val="2"/>
      </rPr>
      <t xml:space="preserve"> </t>
    </r>
    <r>
      <rPr>
        <sz val="11"/>
        <color indexed="8"/>
        <rFont val="Arial"/>
        <family val="2"/>
      </rPr>
      <t>(on board)</t>
    </r>
  </si>
  <si>
    <r>
      <t>Supply &amp; fixing of 1200mm sweep Ceiling Fan</t>
    </r>
    <r>
      <rPr>
        <b/>
        <sz val="11"/>
        <color indexed="8"/>
        <rFont val="Arial"/>
        <family val="2"/>
      </rPr>
      <t xml:space="preserve"> </t>
    </r>
    <r>
      <rPr>
        <sz val="11"/>
        <color indexed="8"/>
        <rFont val="Arial"/>
        <family val="2"/>
      </rPr>
      <t>(Orient,New Bridge/Usha, striker Plus)</t>
    </r>
    <r>
      <rPr>
        <b/>
        <sz val="11"/>
        <color indexed="8"/>
        <rFont val="Arial"/>
        <family val="2"/>
      </rPr>
      <t xml:space="preserve"> </t>
    </r>
    <r>
      <rPr>
        <sz val="11"/>
        <color indexed="8"/>
        <rFont val="Arial"/>
        <family val="2"/>
      </rPr>
      <t>complete with all acessaries Incl S/F necy copper flex wire.</t>
    </r>
  </si>
  <si>
    <t>Supply &amp; Fixing 4' 20w single LED Box type tube light fitting  (Make Crompton/Nordusk ) complete with 1 X 20W Polycar-bonate LED Tube (at no-LT8-20-865-2)</t>
  </si>
  <si>
    <t xml:space="preserve">Tender Inviting Authority: The Additional Chief  Engineer, W.B.P.H&amp;.I.D.Corpn. Ltd. </t>
  </si>
  <si>
    <t>Contract No:  WBPHIDCL/Addl.CE/NIT- 151(e)/2018-2019 (1st Call) SL. NO. 4</t>
  </si>
  <si>
    <t>Name of Work:  Repair, renovation and Up-gradation of single storied Police Station building along with OC's quarter and barrack at Shyampur Police Station, Howrah Rural Police District.</t>
  </si>
  <si>
    <t xml:space="preserve">Civil work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</si>
</sst>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 numFmtId="188" formatCode="[$-809]dd\ mmmm\ yyyy"/>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1"/>
      <color theme="1"/>
      <name val="Arial"/>
      <family val="2"/>
    </font>
    <font>
      <sz val="11"/>
      <color rgb="FF00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style="thin"/>
      <right style="thin"/>
      <top style="thin"/>
      <bottom style="medium"/>
    </border>
    <border>
      <left style="thin"/>
      <right style="thin"/>
      <top style="medium"/>
      <bottom style="thin"/>
    </border>
    <border>
      <left/>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49">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2" applyNumberFormat="1" applyFont="1" applyFill="1" applyBorder="1" applyAlignment="1" applyProtection="1">
      <alignment horizontal="center" vertical="center"/>
      <protection/>
    </xf>
    <xf numFmtId="0" fontId="2" fillId="0" borderId="14" xfId="62" applyNumberFormat="1" applyFont="1" applyFill="1" applyBorder="1" applyAlignment="1" applyProtection="1">
      <alignment horizontal="left" vertical="top" wrapText="1"/>
      <protection/>
    </xf>
    <xf numFmtId="0" fontId="2" fillId="0" borderId="13" xfId="62" applyNumberFormat="1" applyFont="1" applyFill="1" applyBorder="1" applyAlignment="1">
      <alignment horizontal="center" vertical="top" wrapText="1"/>
      <protection/>
    </xf>
    <xf numFmtId="0" fontId="67" fillId="0" borderId="10" xfId="62" applyNumberFormat="1" applyFont="1" applyFill="1" applyBorder="1" applyAlignment="1">
      <alignment vertical="top" wrapText="1"/>
      <protection/>
    </xf>
    <xf numFmtId="0" fontId="3" fillId="0" borderId="11" xfId="62" applyNumberFormat="1" applyFont="1" applyFill="1" applyBorder="1" applyAlignment="1">
      <alignment horizontal="center" vertical="top"/>
      <protection/>
    </xf>
    <xf numFmtId="0" fontId="2" fillId="0" borderId="11" xfId="62" applyNumberFormat="1" applyFont="1" applyFill="1" applyBorder="1" applyAlignment="1">
      <alignment vertical="top" wrapText="1"/>
      <protection/>
    </xf>
    <xf numFmtId="180" fontId="3" fillId="0" borderId="11" xfId="62" applyNumberFormat="1" applyFont="1" applyFill="1" applyBorder="1" applyAlignment="1">
      <alignment vertical="top"/>
      <protection/>
    </xf>
    <xf numFmtId="0" fontId="3" fillId="0" borderId="11" xfId="62"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2" applyNumberFormat="1" applyFont="1" applyFill="1" applyBorder="1" applyAlignment="1">
      <alignment horizontal="right" vertical="top"/>
      <protection/>
    </xf>
    <xf numFmtId="0" fontId="3" fillId="0" borderId="11" xfId="62" applyNumberFormat="1" applyFont="1" applyFill="1" applyBorder="1" applyAlignment="1">
      <alignment vertical="top" wrapText="1"/>
      <protection/>
    </xf>
    <xf numFmtId="0" fontId="2" fillId="0" borderId="11" xfId="62" applyNumberFormat="1" applyFont="1" applyFill="1" applyBorder="1" applyAlignment="1">
      <alignment horizontal="left" vertical="top"/>
      <protection/>
    </xf>
    <xf numFmtId="0" fontId="2" fillId="0" borderId="14" xfId="62" applyNumberFormat="1" applyFont="1" applyFill="1" applyBorder="1" applyAlignment="1">
      <alignment horizontal="left" vertical="top"/>
      <protection/>
    </xf>
    <xf numFmtId="0" fontId="2" fillId="0" borderId="17" xfId="62" applyNumberFormat="1" applyFont="1" applyFill="1" applyBorder="1" applyAlignment="1">
      <alignment horizontal="left" vertical="top"/>
      <protection/>
    </xf>
    <xf numFmtId="0" fontId="14" fillId="0" borderId="10" xfId="62" applyNumberFormat="1" applyFont="1" applyFill="1" applyBorder="1" applyAlignment="1" applyProtection="1">
      <alignment vertical="center" wrapText="1"/>
      <protection locked="0"/>
    </xf>
    <xf numFmtId="0" fontId="68" fillId="33" borderId="10" xfId="62" applyNumberFormat="1" applyFont="1" applyFill="1" applyBorder="1" applyAlignment="1" applyProtection="1">
      <alignment vertical="center" wrapText="1"/>
      <protection locked="0"/>
    </xf>
    <xf numFmtId="183" fontId="69" fillId="33" borderId="10" xfId="67" applyNumberFormat="1" applyFont="1" applyFill="1" applyBorder="1" applyAlignment="1" applyProtection="1">
      <alignment horizontal="center" vertical="center"/>
      <protection locked="0"/>
    </xf>
    <xf numFmtId="0" fontId="64" fillId="0" borderId="10" xfId="62" applyNumberFormat="1" applyFont="1" applyFill="1" applyBorder="1" applyAlignment="1">
      <alignment vertical="top"/>
      <protection/>
    </xf>
    <xf numFmtId="0" fontId="13" fillId="0" borderId="10" xfId="62" applyNumberFormat="1" applyFont="1" applyFill="1" applyBorder="1" applyAlignment="1" applyProtection="1">
      <alignment vertical="center" wrapText="1"/>
      <protection locked="0"/>
    </xf>
    <xf numFmtId="0" fontId="13" fillId="0" borderId="10" xfId="67" applyNumberFormat="1" applyFont="1" applyFill="1" applyBorder="1" applyAlignment="1" applyProtection="1">
      <alignment vertical="center" wrapText="1"/>
      <protection locked="0"/>
    </xf>
    <xf numFmtId="0" fontId="14" fillId="0" borderId="10" xfId="62" applyNumberFormat="1" applyFont="1" applyFill="1" applyBorder="1" applyAlignment="1" applyProtection="1">
      <alignment vertical="center" wrapText="1"/>
      <protection/>
    </xf>
    <xf numFmtId="180" fontId="70" fillId="0" borderId="11" xfId="62" applyNumberFormat="1" applyFont="1" applyFill="1" applyBorder="1" applyAlignment="1">
      <alignment vertical="top"/>
      <protection/>
    </xf>
    <xf numFmtId="0" fontId="11" fillId="0" borderId="0" xfId="62" applyNumberFormat="1" applyFill="1">
      <alignment/>
      <protection/>
    </xf>
    <xf numFmtId="180" fontId="6" fillId="0" borderId="18" xfId="62" applyNumberFormat="1" applyFont="1" applyFill="1" applyBorder="1" applyAlignment="1">
      <alignment horizontal="right" vertical="top"/>
      <protection/>
    </xf>
    <xf numFmtId="0" fontId="2" fillId="34" borderId="16" xfId="62"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2"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2"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2" applyNumberFormat="1" applyFont="1" applyFill="1" applyBorder="1" applyAlignment="1">
      <alignment horizontal="left" vertical="center" wrapText="1" readingOrder="1"/>
      <protection/>
    </xf>
    <xf numFmtId="171"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left" vertical="top" wrapText="1"/>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2" applyNumberFormat="1" applyFont="1" applyFill="1" applyBorder="1" applyAlignment="1">
      <alignment horizontal="left" vertical="top"/>
      <protection/>
    </xf>
    <xf numFmtId="0" fontId="2" fillId="0" borderId="19" xfId="62" applyNumberFormat="1" applyFont="1" applyFill="1" applyBorder="1" applyAlignment="1">
      <alignment horizontal="left" vertical="top"/>
      <protection/>
    </xf>
    <xf numFmtId="0" fontId="3" fillId="0" borderId="20" xfId="62" applyNumberFormat="1" applyFont="1" applyFill="1" applyBorder="1" applyAlignment="1">
      <alignment vertical="top"/>
      <protection/>
    </xf>
    <xf numFmtId="0" fontId="3" fillId="0" borderId="0" xfId="62" applyNumberFormat="1" applyFont="1" applyFill="1" applyBorder="1" applyAlignment="1">
      <alignment vertical="top"/>
      <protection/>
    </xf>
    <xf numFmtId="0" fontId="6" fillId="0" borderId="21" xfId="62" applyNumberFormat="1" applyFont="1" applyFill="1" applyBorder="1" applyAlignment="1">
      <alignment vertical="top"/>
      <protection/>
    </xf>
    <xf numFmtId="0" fontId="3" fillId="0" borderId="21" xfId="62" applyNumberFormat="1" applyFont="1" applyFill="1" applyBorder="1" applyAlignment="1">
      <alignment vertical="top"/>
      <protection/>
    </xf>
    <xf numFmtId="180" fontId="6" fillId="0" borderId="22" xfId="62" applyNumberFormat="1" applyFont="1" applyFill="1" applyBorder="1" applyAlignment="1">
      <alignment vertical="top"/>
      <protection/>
    </xf>
    <xf numFmtId="0" fontId="3" fillId="0" borderId="12" xfId="62" applyNumberFormat="1" applyFont="1" applyFill="1" applyBorder="1" applyAlignment="1">
      <alignment vertical="top" wrapText="1"/>
      <protection/>
    </xf>
    <xf numFmtId="180" fontId="2" fillId="34" borderId="11" xfId="62" applyNumberFormat="1" applyFont="1" applyFill="1" applyBorder="1" applyAlignment="1">
      <alignment horizontal="center" vertical="center"/>
      <protection/>
    </xf>
    <xf numFmtId="180" fontId="2" fillId="0" borderId="11" xfId="61" applyNumberFormat="1" applyFont="1" applyFill="1" applyBorder="1" applyAlignment="1">
      <alignment horizontal="center" vertical="center"/>
      <protection/>
    </xf>
    <xf numFmtId="2" fontId="6" fillId="0" borderId="12" xfId="62" applyNumberFormat="1" applyFont="1" applyFill="1" applyBorder="1" applyAlignment="1">
      <alignment vertical="top"/>
      <protection/>
    </xf>
    <xf numFmtId="0" fontId="72" fillId="0" borderId="11" xfId="0" applyFont="1" applyFill="1" applyBorder="1" applyAlignment="1">
      <alignment horizontal="left" vertical="top" wrapText="1"/>
    </xf>
    <xf numFmtId="2" fontId="17" fillId="0" borderId="11" xfId="62" applyNumberFormat="1" applyFont="1" applyFill="1" applyBorder="1" applyAlignment="1">
      <alignment horizontal="center" vertical="center"/>
      <protection/>
    </xf>
    <xf numFmtId="0" fontId="72" fillId="0" borderId="11" xfId="0" applyNumberFormat="1" applyFont="1" applyFill="1" applyBorder="1" applyAlignment="1">
      <alignment horizontal="left" vertical="top" wrapText="1"/>
    </xf>
    <xf numFmtId="2" fontId="17" fillId="0" borderId="14" xfId="62" applyNumberFormat="1" applyFont="1" applyFill="1" applyBorder="1" applyAlignment="1">
      <alignment horizontal="center" vertical="center"/>
      <protection/>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2" fillId="0" borderId="11" xfId="0" applyNumberFormat="1" applyFont="1" applyFill="1" applyBorder="1" applyAlignment="1">
      <alignment vertical="top" wrapText="1"/>
    </xf>
    <xf numFmtId="2" fontId="72" fillId="0" borderId="11" xfId="0" applyNumberFormat="1" applyFont="1" applyFill="1" applyBorder="1" applyAlignment="1">
      <alignment horizontal="center" vertical="center" wrapText="1"/>
    </xf>
    <xf numFmtId="0" fontId="72" fillId="0" borderId="11" xfId="0" applyFont="1" applyFill="1" applyBorder="1" applyAlignment="1">
      <alignment horizontal="center" vertical="center" wrapText="1"/>
    </xf>
    <xf numFmtId="2" fontId="72" fillId="34" borderId="11" xfId="62" applyNumberFormat="1" applyFont="1" applyFill="1" applyBorder="1" applyAlignment="1">
      <alignment horizontal="center" vertical="center"/>
      <protection/>
    </xf>
    <xf numFmtId="2" fontId="72" fillId="34" borderId="11" xfId="44" applyNumberFormat="1" applyFont="1" applyFill="1" applyBorder="1" applyAlignment="1">
      <alignment horizontal="center" vertical="center"/>
    </xf>
    <xf numFmtId="171" fontId="72" fillId="34" borderId="11" xfId="42" applyNumberFormat="1" applyFont="1" applyFill="1" applyBorder="1" applyAlignment="1">
      <alignment horizontal="center" vertical="center"/>
    </xf>
    <xf numFmtId="2" fontId="72" fillId="34" borderId="11" xfId="0" applyNumberFormat="1" applyFont="1" applyFill="1" applyBorder="1" applyAlignment="1">
      <alignment horizontal="center" vertical="center"/>
    </xf>
    <xf numFmtId="2" fontId="72" fillId="34" borderId="11" xfId="0" applyNumberFormat="1" applyFont="1" applyFill="1" applyBorder="1" applyAlignment="1">
      <alignment horizontal="center" vertical="center" wrapText="1"/>
    </xf>
    <xf numFmtId="0" fontId="72" fillId="34" borderId="11" xfId="60" applyFont="1" applyFill="1" applyBorder="1" applyAlignment="1">
      <alignment horizontal="center" vertical="center" wrapText="1"/>
      <protection/>
    </xf>
    <xf numFmtId="0" fontId="0" fillId="0" borderId="11" xfId="57" applyNumberFormat="1" applyFill="1" applyBorder="1" applyAlignment="1">
      <alignment horizontal="center" vertical="center"/>
      <protection/>
    </xf>
    <xf numFmtId="2" fontId="0" fillId="0" borderId="11" xfId="57" applyNumberFormat="1" applyFill="1" applyBorder="1" applyAlignment="1">
      <alignment horizontal="center" vertical="center"/>
      <protection/>
    </xf>
    <xf numFmtId="182" fontId="72" fillId="0" borderId="11" xfId="62" applyNumberFormat="1" applyFont="1" applyFill="1" applyBorder="1" applyAlignment="1">
      <alignment horizontal="center" vertical="center"/>
      <protection/>
    </xf>
    <xf numFmtId="0" fontId="72" fillId="0" borderId="11" xfId="60" applyNumberFormat="1" applyFont="1" applyFill="1" applyBorder="1" applyAlignment="1">
      <alignment horizontal="center" vertical="center"/>
      <protection/>
    </xf>
    <xf numFmtId="182" fontId="3" fillId="0" borderId="11" xfId="0" applyNumberFormat="1" applyFont="1" applyFill="1" applyBorder="1" applyAlignment="1">
      <alignment horizontal="center" vertical="center"/>
    </xf>
    <xf numFmtId="0" fontId="3" fillId="0" borderId="11" xfId="0" applyFont="1" applyFill="1" applyBorder="1" applyAlignment="1">
      <alignment horizontal="justify" vertical="top" wrapText="1"/>
    </xf>
    <xf numFmtId="0" fontId="3" fillId="0" borderId="11" xfId="42" applyNumberFormat="1" applyFont="1" applyFill="1" applyBorder="1" applyAlignment="1">
      <alignment horizontal="center" vertical="center"/>
    </xf>
    <xf numFmtId="0" fontId="3" fillId="0" borderId="23" xfId="59" applyFont="1" applyFill="1" applyBorder="1" applyAlignment="1">
      <alignment horizontal="justify" vertical="top" wrapText="1"/>
      <protection/>
    </xf>
    <xf numFmtId="182" fontId="3" fillId="0" borderId="23" xfId="59" applyNumberFormat="1" applyFont="1" applyFill="1" applyBorder="1" applyAlignment="1">
      <alignment horizontal="center" vertical="center"/>
      <protection/>
    </xf>
    <xf numFmtId="2" fontId="3" fillId="0" borderId="23" xfId="59" applyNumberFormat="1" applyFont="1" applyFill="1" applyBorder="1" applyAlignment="1">
      <alignment horizontal="center" vertical="center"/>
      <protection/>
    </xf>
    <xf numFmtId="0" fontId="3" fillId="0" borderId="24" xfId="0" applyFont="1" applyFill="1" applyBorder="1" applyAlignment="1">
      <alignment horizontal="justify" vertical="top" wrapText="1"/>
    </xf>
    <xf numFmtId="182" fontId="3" fillId="0" borderId="24" xfId="0" applyNumberFormat="1" applyFont="1" applyFill="1" applyBorder="1" applyAlignment="1">
      <alignment horizontal="center" vertical="center"/>
    </xf>
    <xf numFmtId="2" fontId="3" fillId="0" borderId="24" xfId="0" applyNumberFormat="1" applyFont="1" applyFill="1" applyBorder="1" applyAlignment="1">
      <alignment horizontal="center" vertical="center"/>
    </xf>
    <xf numFmtId="0" fontId="3" fillId="0" borderId="11" xfId="59" applyFont="1" applyFill="1" applyBorder="1" applyAlignment="1">
      <alignment horizontal="justify" vertical="top" wrapText="1"/>
      <protection/>
    </xf>
    <xf numFmtId="182"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horizontal="center" vertical="center"/>
      <protection/>
    </xf>
    <xf numFmtId="182" fontId="3" fillId="0" borderId="23" xfId="0" applyNumberFormat="1" applyFont="1" applyFill="1" applyBorder="1" applyAlignment="1">
      <alignment horizontal="center" vertical="center"/>
    </xf>
    <xf numFmtId="2" fontId="3" fillId="0" borderId="23" xfId="0" applyNumberFormat="1" applyFont="1" applyFill="1" applyBorder="1" applyAlignment="1">
      <alignment horizontal="center" vertical="center"/>
    </xf>
    <xf numFmtId="0" fontId="3" fillId="0" borderId="23" xfId="0" applyFont="1" applyFill="1" applyBorder="1" applyAlignment="1">
      <alignment horizontal="justify" vertical="top" wrapText="1"/>
    </xf>
    <xf numFmtId="0" fontId="3" fillId="0" borderId="11" xfId="59" applyFont="1" applyFill="1" applyBorder="1" applyAlignment="1">
      <alignment horizontal="center" vertical="center"/>
      <protection/>
    </xf>
    <xf numFmtId="1" fontId="3" fillId="0" borderId="11" xfId="0" applyNumberFormat="1"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1" fontId="3" fillId="0" borderId="11" xfId="59" applyNumberFormat="1" applyFont="1" applyFill="1" applyBorder="1" applyAlignment="1">
      <alignment horizontal="center" vertical="center"/>
      <protection/>
    </xf>
    <xf numFmtId="1" fontId="3" fillId="0" borderId="23" xfId="59" applyNumberFormat="1" applyFont="1" applyFill="1" applyBorder="1" applyAlignment="1">
      <alignment horizontal="center" vertical="center"/>
      <protection/>
    </xf>
    <xf numFmtId="0" fontId="3" fillId="0" borderId="24" xfId="59" applyFont="1" applyFill="1" applyBorder="1" applyAlignment="1">
      <alignment horizontal="justify" vertical="top" wrapText="1"/>
      <protection/>
    </xf>
    <xf numFmtId="1" fontId="3" fillId="0" borderId="24" xfId="59" applyNumberFormat="1" applyFont="1" applyFill="1" applyBorder="1" applyAlignment="1">
      <alignment horizontal="center" vertical="center"/>
      <protection/>
    </xf>
    <xf numFmtId="2" fontId="3" fillId="0" borderId="24" xfId="59" applyNumberFormat="1" applyFont="1" applyFill="1" applyBorder="1" applyAlignment="1">
      <alignment horizontal="center" vertical="center"/>
      <protection/>
    </xf>
    <xf numFmtId="0" fontId="73" fillId="0" borderId="11" xfId="0" applyFont="1" applyFill="1" applyBorder="1" applyAlignment="1">
      <alignment horizontal="justify" vertical="top" wrapText="1"/>
    </xf>
    <xf numFmtId="182" fontId="74" fillId="0" borderId="11" xfId="62" applyNumberFormat="1" applyFont="1" applyFill="1" applyBorder="1" applyAlignment="1">
      <alignment horizontal="center" vertical="center" wrapText="1"/>
      <protection/>
    </xf>
    <xf numFmtId="2" fontId="3" fillId="0" borderId="11" xfId="62" applyNumberFormat="1" applyFont="1" applyFill="1" applyBorder="1" applyAlignment="1">
      <alignment horizontal="center" vertical="center"/>
      <protection/>
    </xf>
    <xf numFmtId="0" fontId="73" fillId="0" borderId="11" xfId="0" applyFont="1" applyFill="1" applyBorder="1" applyAlignment="1">
      <alignment vertical="top" wrapText="1"/>
    </xf>
    <xf numFmtId="180" fontId="3" fillId="0" borderId="11" xfId="62" applyNumberFormat="1" applyFont="1" applyFill="1" applyBorder="1" applyAlignment="1">
      <alignment horizontal="center" vertical="center"/>
      <protection/>
    </xf>
    <xf numFmtId="182" fontId="3" fillId="0" borderId="11" xfId="62" applyNumberFormat="1" applyFont="1" applyFill="1" applyBorder="1" applyAlignment="1">
      <alignment horizontal="center" vertical="center"/>
      <protection/>
    </xf>
    <xf numFmtId="187" fontId="3" fillId="0" borderId="11" xfId="42" applyNumberFormat="1" applyFont="1" applyFill="1" applyBorder="1" applyAlignment="1">
      <alignment horizontal="center" vertical="center"/>
    </xf>
    <xf numFmtId="2" fontId="2" fillId="0" borderId="11" xfId="0" applyNumberFormat="1" applyFont="1" applyFill="1" applyBorder="1" applyAlignment="1">
      <alignment horizontal="center" vertical="center"/>
    </xf>
    <xf numFmtId="0" fontId="6" fillId="0" borderId="14" xfId="62" applyNumberFormat="1" applyFont="1" applyFill="1" applyBorder="1" applyAlignment="1">
      <alignment horizontal="center" vertical="top" wrapText="1"/>
      <protection/>
    </xf>
    <xf numFmtId="0" fontId="6" fillId="0" borderId="17" xfId="62" applyNumberFormat="1" applyFont="1" applyFill="1" applyBorder="1" applyAlignment="1">
      <alignment horizontal="center" vertical="top" wrapText="1"/>
      <protection/>
    </xf>
    <xf numFmtId="0" fontId="6" fillId="0" borderId="25" xfId="62"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5" xfId="57"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2" applyNumberFormat="1" applyFont="1" applyFill="1" applyBorder="1" applyAlignment="1" applyProtection="1">
      <alignment horizontal="left" vertical="top"/>
      <protection locked="0"/>
    </xf>
    <xf numFmtId="0" fontId="2" fillId="0" borderId="17" xfId="62" applyNumberFormat="1" applyFont="1" applyFill="1" applyBorder="1" applyAlignment="1" applyProtection="1">
      <alignment horizontal="left" vertical="top"/>
      <protection locked="0"/>
    </xf>
    <xf numFmtId="0" fontId="2" fillId="0" borderId="25" xfId="62"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4" xfId="59"/>
    <cellStyle name="Normal 2 3" xfId="60"/>
    <cellStyle name="Normal 3" xfId="61"/>
    <cellStyle name="Normal 4"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25"/>
  <sheetViews>
    <sheetView showGridLines="0" zoomScale="80" zoomScaleNormal="80" zoomScalePageLayoutView="0" workbookViewId="0" topLeftCell="A5">
      <selection activeCell="B14" sqref="B14"/>
    </sheetView>
  </sheetViews>
  <sheetFormatPr defaultColWidth="9.140625" defaultRowHeight="15"/>
  <cols>
    <col min="1" max="1" width="13.57421875" style="26" customWidth="1"/>
    <col min="2" max="2" width="44.140625" style="26" customWidth="1"/>
    <col min="3" max="3" width="0.425781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16.28125" style="26" hidden="1" customWidth="1"/>
    <col min="66" max="66" width="14.8515625" style="26" hidden="1" customWidth="1"/>
    <col min="67" max="67" width="14.140625" style="26" hidden="1" customWidth="1"/>
    <col min="68" max="68" width="13.140625" style="26" hidden="1" customWidth="1"/>
    <col min="69" max="69" width="13.28125" style="26" hidden="1" customWidth="1"/>
    <col min="70" max="238" width="9.140625" style="26" customWidth="1"/>
    <col min="239" max="243" width="9.140625" style="27" customWidth="1"/>
    <col min="244" max="16384" width="9.140625" style="26" customWidth="1"/>
  </cols>
  <sheetData>
    <row r="1" spans="1:243" s="1" customFormat="1" ht="27" customHeight="1">
      <c r="A1" s="142" t="str">
        <f>B2&amp;" BoQ"</f>
        <v>Percentage BoQ</v>
      </c>
      <c r="B1" s="142"/>
      <c r="C1" s="142"/>
      <c r="D1" s="142"/>
      <c r="E1" s="142"/>
      <c r="F1" s="142"/>
      <c r="G1" s="142"/>
      <c r="H1" s="142"/>
      <c r="I1" s="142"/>
      <c r="J1" s="142"/>
      <c r="K1" s="142"/>
      <c r="L1" s="142"/>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43" t="s">
        <v>288</v>
      </c>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IE4" s="6"/>
      <c r="IF4" s="6"/>
      <c r="IG4" s="6"/>
      <c r="IH4" s="6"/>
      <c r="II4" s="6"/>
    </row>
    <row r="5" spans="1:243" s="5" customFormat="1" ht="30.75" customHeight="1">
      <c r="A5" s="143" t="s">
        <v>290</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IE5" s="6"/>
      <c r="IF5" s="6"/>
      <c r="IG5" s="6"/>
      <c r="IH5" s="6"/>
      <c r="II5" s="6"/>
    </row>
    <row r="6" spans="1:243" s="5" customFormat="1" ht="30.75" customHeight="1">
      <c r="A6" s="143" t="s">
        <v>289</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IE6" s="6"/>
      <c r="IF6" s="6"/>
      <c r="IG6" s="6"/>
      <c r="IH6" s="6"/>
      <c r="II6" s="6"/>
    </row>
    <row r="7" spans="1:243" s="5" customFormat="1" ht="29.25" customHeight="1" hidden="1">
      <c r="A7" s="144" t="s">
        <v>8</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IE7" s="6"/>
      <c r="IF7" s="6"/>
      <c r="IG7" s="6"/>
      <c r="IH7" s="6"/>
      <c r="II7" s="6"/>
    </row>
    <row r="8" spans="1:243" s="7" customFormat="1" ht="37.5" customHeight="1">
      <c r="A8" s="29" t="s">
        <v>9</v>
      </c>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7"/>
      <c r="IE8" s="8"/>
      <c r="IF8" s="8"/>
      <c r="IG8" s="8"/>
      <c r="IH8" s="8"/>
      <c r="II8" s="8"/>
    </row>
    <row r="9" spans="1:243" s="9" customFormat="1" ht="61.5" customHeight="1">
      <c r="A9" s="139" t="s">
        <v>10</v>
      </c>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291</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72.75" customHeight="1">
      <c r="A14" s="32">
        <v>2</v>
      </c>
      <c r="B14" s="105" t="s">
        <v>175</v>
      </c>
      <c r="C14" s="63" t="s">
        <v>38</v>
      </c>
      <c r="D14" s="106">
        <v>2923.5969999999998</v>
      </c>
      <c r="E14" s="68" t="s">
        <v>176</v>
      </c>
      <c r="F14" s="62">
        <v>21.492800000000003</v>
      </c>
      <c r="G14" s="65">
        <f>F14*D14</f>
        <v>62836.2856016</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80">
        <f>total_amount_ba($B$2,$D$2,D14,F14,J14,K14,M14)</f>
        <v>62836.2856016</v>
      </c>
      <c r="BB14" s="81">
        <f>BA14+SUM(N14:AZ14)</f>
        <v>62836.2856016</v>
      </c>
      <c r="BC14" s="61" t="str">
        <f>SpellNumber(L14,BB14)</f>
        <v>INR  Sixty Two Thousand Eight Hundred &amp; Thirty Six  and Paise Twenty Nine Only</v>
      </c>
      <c r="BE14" s="65">
        <v>1956</v>
      </c>
      <c r="BF14" s="54">
        <v>119.27</v>
      </c>
      <c r="BG14" s="67">
        <f>BF14*1.12*1.01</f>
        <v>134.918224</v>
      </c>
      <c r="BH14" s="67">
        <f>BE14*1.12*1.01</f>
        <v>2212.6272000000004</v>
      </c>
      <c r="BJ14" s="86">
        <v>56.62</v>
      </c>
      <c r="BK14" s="66">
        <f>BJ14*1.2</f>
        <v>67.94399999999999</v>
      </c>
      <c r="BL14" s="67">
        <f>BK14*1.12*1.01</f>
        <v>76.8582528</v>
      </c>
      <c r="BM14" s="94">
        <v>56.62</v>
      </c>
      <c r="BN14" s="67">
        <f>BM14*1.12*1.01</f>
        <v>64.048544</v>
      </c>
      <c r="BP14" s="62">
        <v>19</v>
      </c>
      <c r="BQ14" s="67">
        <f>BP14*1.12*1.01</f>
        <v>21.492800000000003</v>
      </c>
      <c r="IE14" s="22">
        <v>1.02</v>
      </c>
      <c r="IF14" s="22" t="s">
        <v>43</v>
      </c>
      <c r="IG14" s="22" t="s">
        <v>44</v>
      </c>
      <c r="IH14" s="22">
        <v>213</v>
      </c>
      <c r="II14" s="22" t="s">
        <v>39</v>
      </c>
    </row>
    <row r="15" spans="1:243" s="21" customFormat="1" ht="90" customHeight="1">
      <c r="A15" s="32">
        <v>3</v>
      </c>
      <c r="B15" s="105" t="s">
        <v>177</v>
      </c>
      <c r="C15" s="63" t="s">
        <v>42</v>
      </c>
      <c r="D15" s="104">
        <v>0.93</v>
      </c>
      <c r="E15" s="68" t="s">
        <v>178</v>
      </c>
      <c r="F15" s="62">
        <v>2212.6272000000004</v>
      </c>
      <c r="G15" s="65">
        <f>F15*D15</f>
        <v>2057.7432960000006</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80">
        <f>total_amount_ba($B$2,$D$2,D15,F15,J15,K15,M15)</f>
        <v>2057.7432960000006</v>
      </c>
      <c r="BB15" s="81">
        <f>BA15+SUM(N15:AZ15)</f>
        <v>2057.7432960000006</v>
      </c>
      <c r="BC15" s="61" t="str">
        <f>SpellNumber(L15,BB15)</f>
        <v>INR  Two Thousand  &amp;Fifty Seven  and Paise Seventy Four Only</v>
      </c>
      <c r="BE15" s="65">
        <f>BE14+50</f>
        <v>2006</v>
      </c>
      <c r="BF15" s="54">
        <v>192.38</v>
      </c>
      <c r="BG15" s="67">
        <f aca="true" t="shared" si="0" ref="BG15:BG78">BF15*1.12*1.01</f>
        <v>217.620256</v>
      </c>
      <c r="BH15" s="67">
        <f aca="true" t="shared" si="1" ref="BH15:BH78">BE15*1.12*1.01</f>
        <v>2269.1872000000003</v>
      </c>
      <c r="BJ15" s="86">
        <v>21</v>
      </c>
      <c r="BK15" s="66">
        <f>BJ15*1.2</f>
        <v>25.2</v>
      </c>
      <c r="BL15" s="67">
        <f aca="true" t="shared" si="2" ref="BL15:BL78">BK15*1.12*1.01</f>
        <v>28.506240000000002</v>
      </c>
      <c r="BM15" s="94">
        <v>21</v>
      </c>
      <c r="BN15" s="67">
        <f aca="true" t="shared" si="3" ref="BN15:BN78">BM15*1.12*1.01</f>
        <v>23.755200000000002</v>
      </c>
      <c r="BP15" s="62">
        <v>1956</v>
      </c>
      <c r="BQ15" s="67">
        <f aca="true" t="shared" si="4" ref="BQ15:BQ78">BP15*1.12*1.01</f>
        <v>2212.6272000000004</v>
      </c>
      <c r="IE15" s="22">
        <v>2</v>
      </c>
      <c r="IF15" s="22" t="s">
        <v>35</v>
      </c>
      <c r="IG15" s="22" t="s">
        <v>46</v>
      </c>
      <c r="IH15" s="22">
        <v>10</v>
      </c>
      <c r="II15" s="22" t="s">
        <v>39</v>
      </c>
    </row>
    <row r="16" spans="1:243" s="21" customFormat="1" ht="87.75" customHeight="1">
      <c r="A16" s="32">
        <v>4</v>
      </c>
      <c r="B16" s="105" t="s">
        <v>179</v>
      </c>
      <c r="C16" s="63" t="s">
        <v>45</v>
      </c>
      <c r="D16" s="104">
        <v>0.8970000000000002</v>
      </c>
      <c r="E16" s="68" t="s">
        <v>178</v>
      </c>
      <c r="F16" s="62">
        <v>1062.1968000000002</v>
      </c>
      <c r="G16" s="65">
        <f aca="true" t="shared" si="5" ref="G16:G29">F16*D16</f>
        <v>952.7905296000004</v>
      </c>
      <c r="H16" s="55"/>
      <c r="I16" s="56" t="s">
        <v>40</v>
      </c>
      <c r="J16" s="57">
        <f aca="true" t="shared" si="6" ref="J16:J78">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80">
        <f aca="true" t="shared" si="7" ref="BA16:BA78">total_amount_ba($B$2,$D$2,D16,F16,J16,K16,M16)</f>
        <v>952.7905296000004</v>
      </c>
      <c r="BB16" s="81">
        <f aca="true" t="shared" si="8" ref="BB16:BB78">BA16+SUM(N16:AZ16)</f>
        <v>952.7905296000004</v>
      </c>
      <c r="BC16" s="61" t="str">
        <f aca="true" t="shared" si="9" ref="BC16:BC78">SpellNumber(L16,BB16)</f>
        <v>INR  Nine Hundred &amp; Fifty Two  and Paise Seventy Nine Only</v>
      </c>
      <c r="BE16" s="65">
        <v>2056</v>
      </c>
      <c r="BF16" s="54">
        <v>24</v>
      </c>
      <c r="BG16" s="67">
        <f t="shared" si="0"/>
        <v>27.1488</v>
      </c>
      <c r="BH16" s="67">
        <f t="shared" si="1"/>
        <v>2325.7472000000002</v>
      </c>
      <c r="BJ16" s="84">
        <v>10</v>
      </c>
      <c r="BK16" s="84">
        <v>10</v>
      </c>
      <c r="BL16" s="67">
        <f t="shared" si="2"/>
        <v>11.312000000000001</v>
      </c>
      <c r="BM16" s="94">
        <v>10</v>
      </c>
      <c r="BN16" s="67">
        <f t="shared" si="3"/>
        <v>11.312000000000001</v>
      </c>
      <c r="BP16" s="62">
        <v>939</v>
      </c>
      <c r="BQ16" s="67">
        <f t="shared" si="4"/>
        <v>1062.1968000000002</v>
      </c>
      <c r="IE16" s="22">
        <v>3</v>
      </c>
      <c r="IF16" s="22" t="s">
        <v>48</v>
      </c>
      <c r="IG16" s="22" t="s">
        <v>49</v>
      </c>
      <c r="IH16" s="22">
        <v>10</v>
      </c>
      <c r="II16" s="22" t="s">
        <v>39</v>
      </c>
    </row>
    <row r="17" spans="1:243" s="21" customFormat="1" ht="88.5" customHeight="1">
      <c r="A17" s="32">
        <v>5</v>
      </c>
      <c r="B17" s="105" t="s">
        <v>180</v>
      </c>
      <c r="C17" s="63" t="s">
        <v>47</v>
      </c>
      <c r="D17" s="104">
        <v>15.90875</v>
      </c>
      <c r="E17" s="68" t="s">
        <v>178</v>
      </c>
      <c r="F17" s="62">
        <v>505.6464</v>
      </c>
      <c r="G17" s="65">
        <f t="shared" si="5"/>
        <v>8044.202166</v>
      </c>
      <c r="H17" s="55"/>
      <c r="I17" s="56" t="s">
        <v>40</v>
      </c>
      <c r="J17" s="57">
        <f t="shared" si="6"/>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80">
        <f t="shared" si="7"/>
        <v>8044.202166</v>
      </c>
      <c r="BB17" s="81">
        <f t="shared" si="8"/>
        <v>8044.202166</v>
      </c>
      <c r="BC17" s="61" t="str">
        <f t="shared" si="9"/>
        <v>INR  Eight Thousand  &amp;Forty Four  and Paise Twenty Only</v>
      </c>
      <c r="BE17" s="65">
        <v>3006</v>
      </c>
      <c r="BF17" s="54">
        <v>110</v>
      </c>
      <c r="BG17" s="67">
        <f t="shared" si="0"/>
        <v>124.43200000000002</v>
      </c>
      <c r="BH17" s="67">
        <f t="shared" si="1"/>
        <v>3400.3872</v>
      </c>
      <c r="BJ17" s="86">
        <v>50</v>
      </c>
      <c r="BK17" s="66">
        <f>BJ17*1.2</f>
        <v>60</v>
      </c>
      <c r="BL17" s="67">
        <f t="shared" si="2"/>
        <v>67.872</v>
      </c>
      <c r="BM17" s="94">
        <v>50</v>
      </c>
      <c r="BN17" s="67">
        <f t="shared" si="3"/>
        <v>56.56000000000001</v>
      </c>
      <c r="BP17" s="62">
        <v>447</v>
      </c>
      <c r="BQ17" s="67">
        <f t="shared" si="4"/>
        <v>505.6464</v>
      </c>
      <c r="IE17" s="22">
        <v>1.01</v>
      </c>
      <c r="IF17" s="22" t="s">
        <v>41</v>
      </c>
      <c r="IG17" s="22" t="s">
        <v>36</v>
      </c>
      <c r="IH17" s="22">
        <v>123.223</v>
      </c>
      <c r="II17" s="22" t="s">
        <v>39</v>
      </c>
    </row>
    <row r="18" spans="1:243" s="21" customFormat="1" ht="114" customHeight="1">
      <c r="A18" s="32">
        <v>6</v>
      </c>
      <c r="B18" s="105" t="s">
        <v>181</v>
      </c>
      <c r="C18" s="63" t="s">
        <v>50</v>
      </c>
      <c r="D18" s="104">
        <v>68.78249749999999</v>
      </c>
      <c r="E18" s="68" t="s">
        <v>178</v>
      </c>
      <c r="F18" s="62">
        <v>187.77920000000003</v>
      </c>
      <c r="G18" s="65">
        <f t="shared" si="5"/>
        <v>12915.922354552</v>
      </c>
      <c r="H18" s="55"/>
      <c r="I18" s="56" t="s">
        <v>40</v>
      </c>
      <c r="J18" s="57">
        <f t="shared" si="6"/>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80">
        <f t="shared" si="7"/>
        <v>12915.922354552</v>
      </c>
      <c r="BB18" s="81">
        <f t="shared" si="8"/>
        <v>12915.922354552</v>
      </c>
      <c r="BC18" s="61" t="str">
        <f t="shared" si="9"/>
        <v>INR  Twelve Thousand Nine Hundred &amp; Fifteen  and Paise Ninety Two Only</v>
      </c>
      <c r="BE18" s="65">
        <v>447</v>
      </c>
      <c r="BF18" s="62">
        <v>633.27</v>
      </c>
      <c r="BG18" s="67">
        <f t="shared" si="0"/>
        <v>716.3550240000001</v>
      </c>
      <c r="BH18" s="67">
        <f t="shared" si="1"/>
        <v>505.6464</v>
      </c>
      <c r="BJ18" s="86">
        <v>48</v>
      </c>
      <c r="BK18" s="66">
        <f>BJ18*1.2</f>
        <v>57.599999999999994</v>
      </c>
      <c r="BL18" s="67">
        <f t="shared" si="2"/>
        <v>65.15712</v>
      </c>
      <c r="BM18" s="95">
        <v>48</v>
      </c>
      <c r="BN18" s="67">
        <f t="shared" si="3"/>
        <v>54.2976</v>
      </c>
      <c r="BP18" s="62">
        <v>166</v>
      </c>
      <c r="BQ18" s="67">
        <f t="shared" si="4"/>
        <v>187.77920000000003</v>
      </c>
      <c r="IE18" s="22">
        <v>1.02</v>
      </c>
      <c r="IF18" s="22" t="s">
        <v>43</v>
      </c>
      <c r="IG18" s="22" t="s">
        <v>44</v>
      </c>
      <c r="IH18" s="22">
        <v>213</v>
      </c>
      <c r="II18" s="22" t="s">
        <v>39</v>
      </c>
    </row>
    <row r="19" spans="1:243" s="21" customFormat="1" ht="84.75" customHeight="1">
      <c r="A19" s="32">
        <v>7</v>
      </c>
      <c r="B19" s="105" t="s">
        <v>182</v>
      </c>
      <c r="C19" s="63" t="s">
        <v>51</v>
      </c>
      <c r="D19" s="104">
        <v>1.8577000000000004</v>
      </c>
      <c r="E19" s="68" t="s">
        <v>178</v>
      </c>
      <c r="F19" s="62">
        <v>7152.614929599999</v>
      </c>
      <c r="G19" s="65">
        <f t="shared" si="5"/>
        <v>13287.412754717921</v>
      </c>
      <c r="H19" s="55"/>
      <c r="I19" s="56" t="s">
        <v>40</v>
      </c>
      <c r="J19" s="57">
        <f t="shared" si="6"/>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80">
        <f t="shared" si="7"/>
        <v>13287.412754717921</v>
      </c>
      <c r="BB19" s="81">
        <f t="shared" si="8"/>
        <v>13287.412754717921</v>
      </c>
      <c r="BC19" s="61" t="str">
        <f t="shared" si="9"/>
        <v>INR  Thirteen Thousand Two Hundred &amp; Eighty Seven  and Paise Forty One Only</v>
      </c>
      <c r="BE19" s="65">
        <v>497</v>
      </c>
      <c r="BF19" s="54">
        <v>324</v>
      </c>
      <c r="BG19" s="67">
        <f t="shared" si="0"/>
        <v>366.50880000000006</v>
      </c>
      <c r="BH19" s="67">
        <f t="shared" si="1"/>
        <v>562.2064000000001</v>
      </c>
      <c r="BK19" s="84">
        <v>166</v>
      </c>
      <c r="BL19" s="67">
        <f>BK19*1.12*1.01</f>
        <v>187.77920000000003</v>
      </c>
      <c r="BM19" s="95">
        <v>166</v>
      </c>
      <c r="BN19" s="67">
        <f t="shared" si="3"/>
        <v>187.77920000000003</v>
      </c>
      <c r="BP19" s="62">
        <v>6323.032999999999</v>
      </c>
      <c r="BQ19" s="67">
        <f t="shared" si="4"/>
        <v>7152.614929599999</v>
      </c>
      <c r="IE19" s="22">
        <v>2</v>
      </c>
      <c r="IF19" s="22" t="s">
        <v>35</v>
      </c>
      <c r="IG19" s="22" t="s">
        <v>46</v>
      </c>
      <c r="IH19" s="22">
        <v>10</v>
      </c>
      <c r="II19" s="22" t="s">
        <v>39</v>
      </c>
    </row>
    <row r="20" spans="1:243" s="21" customFormat="1" ht="186.75" customHeight="1">
      <c r="A20" s="32">
        <v>8</v>
      </c>
      <c r="B20" s="105" t="s">
        <v>183</v>
      </c>
      <c r="C20" s="63" t="s">
        <v>52</v>
      </c>
      <c r="D20" s="104">
        <v>0.125</v>
      </c>
      <c r="E20" s="68" t="s">
        <v>184</v>
      </c>
      <c r="F20" s="62">
        <v>80619.4928</v>
      </c>
      <c r="G20" s="65">
        <f t="shared" si="5"/>
        <v>10077.4366</v>
      </c>
      <c r="H20" s="55"/>
      <c r="I20" s="56" t="s">
        <v>40</v>
      </c>
      <c r="J20" s="57">
        <f t="shared" si="6"/>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80">
        <f t="shared" si="7"/>
        <v>10077.4366</v>
      </c>
      <c r="BB20" s="81">
        <f t="shared" si="8"/>
        <v>10077.4366</v>
      </c>
      <c r="BC20" s="61" t="str">
        <f t="shared" si="9"/>
        <v>INR  Ten Thousand  &amp;Seventy Seven  and Paise Forty Four Only</v>
      </c>
      <c r="BE20" s="65">
        <v>547</v>
      </c>
      <c r="BF20" s="62">
        <v>4006</v>
      </c>
      <c r="BG20" s="67">
        <f t="shared" si="0"/>
        <v>4531.5872</v>
      </c>
      <c r="BH20" s="67">
        <f t="shared" si="1"/>
        <v>618.7664000000001</v>
      </c>
      <c r="BK20" s="84">
        <v>50</v>
      </c>
      <c r="BL20" s="67">
        <f t="shared" si="2"/>
        <v>56.56000000000001</v>
      </c>
      <c r="BM20" s="95">
        <v>50</v>
      </c>
      <c r="BN20" s="67">
        <f t="shared" si="3"/>
        <v>56.56000000000001</v>
      </c>
      <c r="BP20" s="62">
        <v>71269</v>
      </c>
      <c r="BQ20" s="67">
        <f t="shared" si="4"/>
        <v>80619.4928</v>
      </c>
      <c r="IE20" s="22">
        <v>3</v>
      </c>
      <c r="IF20" s="22" t="s">
        <v>48</v>
      </c>
      <c r="IG20" s="22" t="s">
        <v>49</v>
      </c>
      <c r="IH20" s="22">
        <v>10</v>
      </c>
      <c r="II20" s="22" t="s">
        <v>39</v>
      </c>
    </row>
    <row r="21" spans="1:243" s="21" customFormat="1" ht="159.75" customHeight="1">
      <c r="A21" s="32">
        <v>9</v>
      </c>
      <c r="B21" s="105" t="s">
        <v>185</v>
      </c>
      <c r="C21" s="63" t="s">
        <v>53</v>
      </c>
      <c r="D21" s="104">
        <v>12.952170000000002</v>
      </c>
      <c r="E21" s="68" t="s">
        <v>176</v>
      </c>
      <c r="F21" s="62">
        <v>377.8208</v>
      </c>
      <c r="G21" s="65">
        <f t="shared" si="5"/>
        <v>4893.599231136001</v>
      </c>
      <c r="H21" s="55"/>
      <c r="I21" s="56" t="s">
        <v>40</v>
      </c>
      <c r="J21" s="57">
        <f t="shared" si="6"/>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80">
        <f t="shared" si="7"/>
        <v>4893.599231136001</v>
      </c>
      <c r="BB21" s="81">
        <f t="shared" si="8"/>
        <v>4893.599231136001</v>
      </c>
      <c r="BC21" s="61" t="str">
        <f t="shared" si="9"/>
        <v>INR  Four Thousand Eight Hundred &amp; Ninety Three  and Paise Sixty Only</v>
      </c>
      <c r="BE21" s="65">
        <v>597</v>
      </c>
      <c r="BF21" s="54">
        <v>5702</v>
      </c>
      <c r="BG21" s="67">
        <f t="shared" si="0"/>
        <v>6450.102400000001</v>
      </c>
      <c r="BH21" s="67">
        <f t="shared" si="1"/>
        <v>675.3264000000001</v>
      </c>
      <c r="BK21" s="84">
        <v>939</v>
      </c>
      <c r="BL21" s="67">
        <f t="shared" si="2"/>
        <v>1062.1968000000002</v>
      </c>
      <c r="BM21" s="95">
        <f>+BM20+6</f>
        <v>56</v>
      </c>
      <c r="BN21" s="67">
        <f t="shared" si="3"/>
        <v>63.34720000000001</v>
      </c>
      <c r="BP21" s="62">
        <v>334</v>
      </c>
      <c r="BQ21" s="67">
        <f t="shared" si="4"/>
        <v>377.8208</v>
      </c>
      <c r="IE21" s="22">
        <v>1.01</v>
      </c>
      <c r="IF21" s="22" t="s">
        <v>41</v>
      </c>
      <c r="IG21" s="22" t="s">
        <v>36</v>
      </c>
      <c r="IH21" s="22">
        <v>123.223</v>
      </c>
      <c r="II21" s="22" t="s">
        <v>39</v>
      </c>
    </row>
    <row r="22" spans="1:243" s="21" customFormat="1" ht="60.75" customHeight="1">
      <c r="A22" s="32">
        <v>10</v>
      </c>
      <c r="B22" s="105" t="s">
        <v>186</v>
      </c>
      <c r="C22" s="63" t="s">
        <v>54</v>
      </c>
      <c r="D22" s="104">
        <v>15.889625</v>
      </c>
      <c r="E22" s="68" t="s">
        <v>178</v>
      </c>
      <c r="F22" s="62">
        <v>6237.4368</v>
      </c>
      <c r="G22" s="65">
        <f t="shared" si="5"/>
        <v>99110.5317132</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80">
        <f>total_amount_ba($B$2,$D$2,D22,F22,J22,K22,M22)</f>
        <v>99110.5317132</v>
      </c>
      <c r="BB22" s="81">
        <f>BA22+SUM(N22:AZ22)</f>
        <v>99110.5317132</v>
      </c>
      <c r="BC22" s="61" t="str">
        <f>SpellNumber(L22,BB22)</f>
        <v>INR  Ninety Nine Thousand One Hundred &amp; Ten  and Paise Fifty Three Only</v>
      </c>
      <c r="BE22" s="65">
        <v>328</v>
      </c>
      <c r="BF22" s="54">
        <v>5797</v>
      </c>
      <c r="BG22" s="67">
        <f t="shared" si="0"/>
        <v>6557.566400000001</v>
      </c>
      <c r="BH22" s="67">
        <f t="shared" si="1"/>
        <v>371.03360000000004</v>
      </c>
      <c r="BK22" s="84">
        <v>447</v>
      </c>
      <c r="BL22" s="67">
        <f t="shared" si="2"/>
        <v>505.6464</v>
      </c>
      <c r="BM22" s="95">
        <f>+BM21+6</f>
        <v>62</v>
      </c>
      <c r="BN22" s="67">
        <f t="shared" si="3"/>
        <v>70.13440000000001</v>
      </c>
      <c r="BP22" s="62">
        <v>5514</v>
      </c>
      <c r="BQ22" s="67">
        <f t="shared" si="4"/>
        <v>6237.4368</v>
      </c>
      <c r="IE22" s="22">
        <v>1.02</v>
      </c>
      <c r="IF22" s="22" t="s">
        <v>43</v>
      </c>
      <c r="IG22" s="22" t="s">
        <v>44</v>
      </c>
      <c r="IH22" s="22">
        <v>213</v>
      </c>
      <c r="II22" s="22" t="s">
        <v>39</v>
      </c>
    </row>
    <row r="23" spans="1:243" s="21" customFormat="1" ht="47.25" customHeight="1" thickBot="1">
      <c r="A23" s="32">
        <v>11</v>
      </c>
      <c r="B23" s="107" t="s">
        <v>187</v>
      </c>
      <c r="C23" s="63" t="s">
        <v>55</v>
      </c>
      <c r="D23" s="104">
        <v>9</v>
      </c>
      <c r="E23" s="108" t="s">
        <v>176</v>
      </c>
      <c r="F23" s="109">
        <v>816.7264000000001</v>
      </c>
      <c r="G23" s="65">
        <f t="shared" si="5"/>
        <v>7350.5376000000015</v>
      </c>
      <c r="H23" s="55"/>
      <c r="I23" s="56" t="s">
        <v>40</v>
      </c>
      <c r="J23" s="57">
        <f t="shared" si="6"/>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80">
        <f t="shared" si="7"/>
        <v>7350.5376000000015</v>
      </c>
      <c r="BB23" s="81">
        <f t="shared" si="8"/>
        <v>7350.5376000000015</v>
      </c>
      <c r="BC23" s="61" t="str">
        <f t="shared" si="9"/>
        <v>INR  Seven Thousand Three Hundred &amp; Fifty  and Paise Fifty Four Only</v>
      </c>
      <c r="BE23" s="65">
        <v>346</v>
      </c>
      <c r="BF23" s="54">
        <v>5892</v>
      </c>
      <c r="BG23" s="67">
        <f t="shared" si="0"/>
        <v>6665.030400000001</v>
      </c>
      <c r="BH23" s="67">
        <f t="shared" si="1"/>
        <v>391.39520000000005</v>
      </c>
      <c r="BK23" s="84">
        <v>57</v>
      </c>
      <c r="BL23" s="67">
        <f t="shared" si="2"/>
        <v>64.47840000000001</v>
      </c>
      <c r="BM23" s="97">
        <v>939</v>
      </c>
      <c r="BN23" s="67">
        <f t="shared" si="3"/>
        <v>1062.1968000000002</v>
      </c>
      <c r="BP23" s="109">
        <v>722</v>
      </c>
      <c r="BQ23" s="67">
        <f t="shared" si="4"/>
        <v>816.7264000000001</v>
      </c>
      <c r="IE23" s="22">
        <v>2</v>
      </c>
      <c r="IF23" s="22" t="s">
        <v>35</v>
      </c>
      <c r="IG23" s="22" t="s">
        <v>46</v>
      </c>
      <c r="IH23" s="22">
        <v>10</v>
      </c>
      <c r="II23" s="22" t="s">
        <v>39</v>
      </c>
    </row>
    <row r="24" spans="1:243" s="21" customFormat="1" ht="101.25" customHeight="1">
      <c r="A24" s="32">
        <v>12</v>
      </c>
      <c r="B24" s="110" t="s">
        <v>188</v>
      </c>
      <c r="C24" s="63" t="s">
        <v>56</v>
      </c>
      <c r="D24" s="104">
        <v>186.8</v>
      </c>
      <c r="E24" s="111" t="s">
        <v>150</v>
      </c>
      <c r="F24" s="112">
        <v>7.918400000000001</v>
      </c>
      <c r="G24" s="65">
        <f t="shared" si="5"/>
        <v>1479.1571200000003</v>
      </c>
      <c r="H24" s="55"/>
      <c r="I24" s="56" t="s">
        <v>40</v>
      </c>
      <c r="J24" s="57">
        <f t="shared" si="6"/>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80">
        <f t="shared" si="7"/>
        <v>1479.1571200000003</v>
      </c>
      <c r="BB24" s="81">
        <f t="shared" si="8"/>
        <v>1479.1571200000003</v>
      </c>
      <c r="BC24" s="61" t="str">
        <f t="shared" si="9"/>
        <v>INR  One Thousand Four Hundred &amp; Seventy Nine  and Paise Sixteen Only</v>
      </c>
      <c r="BE24" s="65">
        <v>364</v>
      </c>
      <c r="BF24" s="54">
        <v>5987</v>
      </c>
      <c r="BG24" s="67">
        <f t="shared" si="0"/>
        <v>6772.4944000000005</v>
      </c>
      <c r="BH24" s="67">
        <f t="shared" si="1"/>
        <v>411.75680000000006</v>
      </c>
      <c r="BJ24" s="86"/>
      <c r="BK24" s="84">
        <v>41</v>
      </c>
      <c r="BL24" s="67">
        <f t="shared" si="2"/>
        <v>46.379200000000004</v>
      </c>
      <c r="BM24" s="97">
        <f>939+50</f>
        <v>989</v>
      </c>
      <c r="BN24" s="67">
        <f t="shared" si="3"/>
        <v>1118.7568</v>
      </c>
      <c r="BP24" s="112">
        <v>7</v>
      </c>
      <c r="BQ24" s="67">
        <f t="shared" si="4"/>
        <v>7.918400000000001</v>
      </c>
      <c r="IE24" s="22">
        <v>1.01</v>
      </c>
      <c r="IF24" s="22" t="s">
        <v>41</v>
      </c>
      <c r="IG24" s="22" t="s">
        <v>36</v>
      </c>
      <c r="IH24" s="22">
        <v>123.223</v>
      </c>
      <c r="II24" s="22" t="s">
        <v>39</v>
      </c>
    </row>
    <row r="25" spans="1:243" s="21" customFormat="1" ht="49.5" customHeight="1">
      <c r="A25" s="32">
        <v>13</v>
      </c>
      <c r="B25" s="105" t="s">
        <v>189</v>
      </c>
      <c r="C25" s="63" t="s">
        <v>129</v>
      </c>
      <c r="D25" s="104">
        <v>12.46</v>
      </c>
      <c r="E25" s="104" t="s">
        <v>144</v>
      </c>
      <c r="F25" s="62">
        <v>23.755200000000002</v>
      </c>
      <c r="G25" s="65">
        <f t="shared" si="5"/>
        <v>295.989792</v>
      </c>
      <c r="H25" s="55"/>
      <c r="I25" s="56" t="s">
        <v>40</v>
      </c>
      <c r="J25" s="57">
        <f t="shared" si="6"/>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80">
        <f t="shared" si="7"/>
        <v>295.989792</v>
      </c>
      <c r="BB25" s="81">
        <f t="shared" si="8"/>
        <v>295.989792</v>
      </c>
      <c r="BC25" s="61" t="str">
        <f t="shared" si="9"/>
        <v>INR  Two Hundred &amp; Ninety Five  and Paise Ninety Nine Only</v>
      </c>
      <c r="BE25" s="65">
        <v>382</v>
      </c>
      <c r="BF25" s="54">
        <v>6082</v>
      </c>
      <c r="BG25" s="67">
        <f t="shared" si="0"/>
        <v>6879.958400000001</v>
      </c>
      <c r="BH25" s="67">
        <f t="shared" si="1"/>
        <v>432.1184</v>
      </c>
      <c r="BJ25" s="86"/>
      <c r="BK25" s="84">
        <v>278</v>
      </c>
      <c r="BL25" s="67">
        <f t="shared" si="2"/>
        <v>314.47360000000003</v>
      </c>
      <c r="BM25" s="97">
        <f>939+100</f>
        <v>1039</v>
      </c>
      <c r="BN25" s="67">
        <f t="shared" si="3"/>
        <v>1175.3168</v>
      </c>
      <c r="BP25" s="62">
        <v>21</v>
      </c>
      <c r="BQ25" s="67">
        <f t="shared" si="4"/>
        <v>23.755200000000002</v>
      </c>
      <c r="IE25" s="22">
        <v>1.02</v>
      </c>
      <c r="IF25" s="22" t="s">
        <v>43</v>
      </c>
      <c r="IG25" s="22" t="s">
        <v>44</v>
      </c>
      <c r="IH25" s="22">
        <v>213</v>
      </c>
      <c r="II25" s="22" t="s">
        <v>39</v>
      </c>
    </row>
    <row r="26" spans="1:243" s="21" customFormat="1" ht="87.75" customHeight="1">
      <c r="A26" s="32">
        <v>14</v>
      </c>
      <c r="B26" s="105" t="s">
        <v>190</v>
      </c>
      <c r="C26" s="63" t="s">
        <v>57</v>
      </c>
      <c r="D26" s="104">
        <v>238.35</v>
      </c>
      <c r="E26" s="104" t="s">
        <v>144</v>
      </c>
      <c r="F26" s="62">
        <v>56.56000000000001</v>
      </c>
      <c r="G26" s="65">
        <f t="shared" si="5"/>
        <v>13481.076000000003</v>
      </c>
      <c r="H26" s="55"/>
      <c r="I26" s="56" t="s">
        <v>40</v>
      </c>
      <c r="J26" s="57">
        <f>IF(I26="Less(-)",-1,1)</f>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80">
        <f>total_amount_ba($B$2,$D$2,D26,F26,J26,K26,M26)</f>
        <v>13481.076000000003</v>
      </c>
      <c r="BB26" s="81">
        <f>BA26+SUM(N26:AZ26)</f>
        <v>13481.076000000003</v>
      </c>
      <c r="BC26" s="61" t="str">
        <f>SpellNumber(L26,BB26)</f>
        <v>INR  Thirteen Thousand Four Hundred &amp; Eighty One  and Paise Eight Only</v>
      </c>
      <c r="BE26" s="68">
        <v>6665.339999999999</v>
      </c>
      <c r="BF26" s="64">
        <v>363</v>
      </c>
      <c r="BG26" s="67">
        <f t="shared" si="0"/>
        <v>410.6256000000001</v>
      </c>
      <c r="BH26" s="67">
        <f t="shared" si="1"/>
        <v>7539.832608</v>
      </c>
      <c r="BJ26" s="86"/>
      <c r="BK26" s="84">
        <v>19</v>
      </c>
      <c r="BL26" s="67">
        <f t="shared" si="2"/>
        <v>21.492800000000003</v>
      </c>
      <c r="BM26" s="97">
        <v>447</v>
      </c>
      <c r="BN26" s="67">
        <f t="shared" si="3"/>
        <v>505.6464</v>
      </c>
      <c r="BP26" s="62">
        <v>50</v>
      </c>
      <c r="BQ26" s="67">
        <f t="shared" si="4"/>
        <v>56.56000000000001</v>
      </c>
      <c r="IE26" s="22">
        <v>2</v>
      </c>
      <c r="IF26" s="22" t="s">
        <v>35</v>
      </c>
      <c r="IG26" s="22" t="s">
        <v>46</v>
      </c>
      <c r="IH26" s="22">
        <v>10</v>
      </c>
      <c r="II26" s="22" t="s">
        <v>39</v>
      </c>
    </row>
    <row r="27" spans="1:243" s="21" customFormat="1" ht="251.25" customHeight="1">
      <c r="A27" s="32">
        <v>15</v>
      </c>
      <c r="B27" s="105" t="s">
        <v>191</v>
      </c>
      <c r="C27" s="63" t="s">
        <v>58</v>
      </c>
      <c r="D27" s="104">
        <v>238.35</v>
      </c>
      <c r="E27" s="104" t="s">
        <v>144</v>
      </c>
      <c r="F27" s="62">
        <v>295.24320000000006</v>
      </c>
      <c r="G27" s="65">
        <f t="shared" si="5"/>
        <v>70371.21672000001</v>
      </c>
      <c r="H27" s="55"/>
      <c r="I27" s="56" t="s">
        <v>40</v>
      </c>
      <c r="J27" s="57">
        <f t="shared" si="6"/>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80">
        <f t="shared" si="7"/>
        <v>70371.21672000001</v>
      </c>
      <c r="BB27" s="81">
        <f t="shared" si="8"/>
        <v>70371.21672000001</v>
      </c>
      <c r="BC27" s="61" t="str">
        <f t="shared" si="9"/>
        <v>INR  Seventy Thousand Three Hundred &amp; Seventy One  and Paise Twenty Two Only</v>
      </c>
      <c r="BE27" s="68">
        <v>6760.339999999999</v>
      </c>
      <c r="BF27" s="64">
        <v>381</v>
      </c>
      <c r="BG27" s="67">
        <f t="shared" si="0"/>
        <v>430.98720000000003</v>
      </c>
      <c r="BH27" s="67">
        <f t="shared" si="1"/>
        <v>7647.296608</v>
      </c>
      <c r="BJ27" s="86">
        <v>90</v>
      </c>
      <c r="BK27" s="66">
        <f>BJ27*1.2</f>
        <v>108</v>
      </c>
      <c r="BL27" s="67">
        <f t="shared" si="2"/>
        <v>122.1696</v>
      </c>
      <c r="BM27" s="97">
        <f>+BM26+50</f>
        <v>497</v>
      </c>
      <c r="BN27" s="67">
        <f t="shared" si="3"/>
        <v>562.2064000000001</v>
      </c>
      <c r="BP27" s="62">
        <v>261</v>
      </c>
      <c r="BQ27" s="67">
        <f t="shared" si="4"/>
        <v>295.24320000000006</v>
      </c>
      <c r="IE27" s="22">
        <v>3</v>
      </c>
      <c r="IF27" s="22" t="s">
        <v>48</v>
      </c>
      <c r="IG27" s="22" t="s">
        <v>49</v>
      </c>
      <c r="IH27" s="22">
        <v>10</v>
      </c>
      <c r="II27" s="22" t="s">
        <v>39</v>
      </c>
    </row>
    <row r="28" spans="1:243" s="21" customFormat="1" ht="75" customHeight="1">
      <c r="A28" s="32">
        <v>16</v>
      </c>
      <c r="B28" s="105" t="s">
        <v>192</v>
      </c>
      <c r="C28" s="63" t="s">
        <v>59</v>
      </c>
      <c r="D28" s="104">
        <v>40.175</v>
      </c>
      <c r="E28" s="104" t="s">
        <v>144</v>
      </c>
      <c r="F28" s="62">
        <v>7.7487200000000005</v>
      </c>
      <c r="G28" s="65">
        <f t="shared" si="5"/>
        <v>311.304826</v>
      </c>
      <c r="H28" s="55"/>
      <c r="I28" s="56" t="s">
        <v>40</v>
      </c>
      <c r="J28" s="57">
        <f t="shared" si="6"/>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80">
        <f t="shared" si="7"/>
        <v>311.304826</v>
      </c>
      <c r="BB28" s="81">
        <f t="shared" si="8"/>
        <v>311.304826</v>
      </c>
      <c r="BC28" s="61" t="str">
        <f t="shared" si="9"/>
        <v>INR  Three Hundred &amp; Eleven  and Paise Thirty Only</v>
      </c>
      <c r="BE28" s="68">
        <v>6855.339999999999</v>
      </c>
      <c r="BF28" s="64">
        <v>399</v>
      </c>
      <c r="BG28" s="67">
        <f t="shared" si="0"/>
        <v>451.34880000000004</v>
      </c>
      <c r="BH28" s="67">
        <f t="shared" si="1"/>
        <v>7754.7606080000005</v>
      </c>
      <c r="BJ28" s="86">
        <v>313</v>
      </c>
      <c r="BK28" s="66">
        <f aca="true" t="shared" si="10" ref="BK28:BK80">BJ28*1.2</f>
        <v>375.59999999999997</v>
      </c>
      <c r="BL28" s="67">
        <f t="shared" si="2"/>
        <v>424.87872000000004</v>
      </c>
      <c r="BM28" s="97">
        <f>+BM27+50</f>
        <v>547</v>
      </c>
      <c r="BN28" s="67">
        <f t="shared" si="3"/>
        <v>618.7664000000001</v>
      </c>
      <c r="BP28" s="62">
        <v>6.85</v>
      </c>
      <c r="BQ28" s="67">
        <f t="shared" si="4"/>
        <v>7.7487200000000005</v>
      </c>
      <c r="IE28" s="22"/>
      <c r="IF28" s="22"/>
      <c r="IG28" s="22"/>
      <c r="IH28" s="22"/>
      <c r="II28" s="22"/>
    </row>
    <row r="29" spans="1:243" s="21" customFormat="1" ht="250.5" customHeight="1">
      <c r="A29" s="32">
        <v>17</v>
      </c>
      <c r="B29" s="113" t="s">
        <v>193</v>
      </c>
      <c r="C29" s="63" t="s">
        <v>60</v>
      </c>
      <c r="D29" s="104">
        <v>35.1</v>
      </c>
      <c r="E29" s="114" t="s">
        <v>176</v>
      </c>
      <c r="F29" s="115">
        <v>1029.392</v>
      </c>
      <c r="G29" s="65">
        <f t="shared" si="5"/>
        <v>36131.6592</v>
      </c>
      <c r="H29" s="55"/>
      <c r="I29" s="56" t="s">
        <v>40</v>
      </c>
      <c r="J29" s="57">
        <f t="shared" si="6"/>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80">
        <f t="shared" si="7"/>
        <v>36131.6592</v>
      </c>
      <c r="BB29" s="81">
        <f t="shared" si="8"/>
        <v>36131.6592</v>
      </c>
      <c r="BC29" s="61" t="str">
        <f t="shared" si="9"/>
        <v>INR  Thirty Six Thousand One Hundred &amp; Thirty One  and Paise Sixty Six Only</v>
      </c>
      <c r="BE29" s="68">
        <v>6950.339999999999</v>
      </c>
      <c r="BF29" s="64">
        <v>417</v>
      </c>
      <c r="BG29" s="67">
        <f t="shared" si="0"/>
        <v>471.71040000000005</v>
      </c>
      <c r="BH29" s="67">
        <f t="shared" si="1"/>
        <v>7862.2246079999995</v>
      </c>
      <c r="BJ29" s="86">
        <v>176</v>
      </c>
      <c r="BK29" s="66">
        <f t="shared" si="10"/>
        <v>211.2</v>
      </c>
      <c r="BL29" s="67">
        <f t="shared" si="2"/>
        <v>238.90944000000002</v>
      </c>
      <c r="BM29" s="95">
        <v>57</v>
      </c>
      <c r="BN29" s="67">
        <f t="shared" si="3"/>
        <v>64.47840000000001</v>
      </c>
      <c r="BP29" s="115">
        <v>910</v>
      </c>
      <c r="BQ29" s="67">
        <f t="shared" si="4"/>
        <v>1029.392</v>
      </c>
      <c r="IE29" s="22"/>
      <c r="IF29" s="22"/>
      <c r="IG29" s="22"/>
      <c r="IH29" s="22"/>
      <c r="II29" s="22"/>
    </row>
    <row r="30" spans="1:243" s="21" customFormat="1" ht="255.75" customHeight="1" thickBot="1">
      <c r="A30" s="32">
        <v>18</v>
      </c>
      <c r="B30" s="113" t="s">
        <v>194</v>
      </c>
      <c r="C30" s="63" t="s">
        <v>61</v>
      </c>
      <c r="D30" s="104">
        <v>73.8</v>
      </c>
      <c r="E30" s="108" t="s">
        <v>176</v>
      </c>
      <c r="F30" s="109">
        <v>1247.7136</v>
      </c>
      <c r="G30" s="55"/>
      <c r="H30" s="55"/>
      <c r="I30" s="56" t="s">
        <v>40</v>
      </c>
      <c r="J30" s="57">
        <f t="shared" si="6"/>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80">
        <f t="shared" si="7"/>
        <v>92081.26368</v>
      </c>
      <c r="BB30" s="81">
        <f t="shared" si="8"/>
        <v>92081.26368</v>
      </c>
      <c r="BC30" s="61" t="str">
        <f t="shared" si="9"/>
        <v>INR  Ninety Two Thousand  &amp;Eighty One  and Paise Twenty Six Only</v>
      </c>
      <c r="BE30" s="62">
        <v>73743</v>
      </c>
      <c r="BF30" s="64">
        <v>435</v>
      </c>
      <c r="BG30" s="67">
        <f t="shared" si="0"/>
        <v>492.07200000000006</v>
      </c>
      <c r="BH30" s="67">
        <f t="shared" si="1"/>
        <v>83418.0816</v>
      </c>
      <c r="BJ30" s="86">
        <v>186</v>
      </c>
      <c r="BK30" s="66">
        <f t="shared" si="10"/>
        <v>223.2</v>
      </c>
      <c r="BL30" s="67">
        <f t="shared" si="2"/>
        <v>252.48384000000001</v>
      </c>
      <c r="BM30" s="95">
        <v>19</v>
      </c>
      <c r="BN30" s="67">
        <f t="shared" si="3"/>
        <v>21.492800000000003</v>
      </c>
      <c r="BP30" s="109">
        <v>1103</v>
      </c>
      <c r="BQ30" s="67">
        <f t="shared" si="4"/>
        <v>1247.7136</v>
      </c>
      <c r="IE30" s="22"/>
      <c r="IF30" s="22"/>
      <c r="IG30" s="22"/>
      <c r="IH30" s="22"/>
      <c r="II30" s="22"/>
    </row>
    <row r="31" spans="1:243" s="21" customFormat="1" ht="142.5" customHeight="1" thickBot="1">
      <c r="A31" s="32">
        <v>19</v>
      </c>
      <c r="B31" s="110" t="s">
        <v>195</v>
      </c>
      <c r="C31" s="63" t="s">
        <v>70</v>
      </c>
      <c r="D31" s="104">
        <v>452</v>
      </c>
      <c r="E31" s="104" t="s">
        <v>144</v>
      </c>
      <c r="F31" s="62">
        <v>145.92480000000003</v>
      </c>
      <c r="G31" s="55"/>
      <c r="H31" s="55"/>
      <c r="I31" s="56" t="s">
        <v>40</v>
      </c>
      <c r="J31" s="57">
        <f t="shared" si="6"/>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80">
        <f t="shared" si="7"/>
        <v>65958.00960000002</v>
      </c>
      <c r="BB31" s="81">
        <f t="shared" si="8"/>
        <v>65958.00960000002</v>
      </c>
      <c r="BC31" s="61" t="str">
        <f t="shared" si="9"/>
        <v>INR  Sixty Five Thousand Nine Hundred &amp; Fifty Eight  and Paise One Only</v>
      </c>
      <c r="BE31" s="62">
        <v>74173</v>
      </c>
      <c r="BF31" s="54">
        <v>73743</v>
      </c>
      <c r="BG31" s="67">
        <f t="shared" si="0"/>
        <v>83418.0816</v>
      </c>
      <c r="BH31" s="67">
        <f t="shared" si="1"/>
        <v>83904.49760000002</v>
      </c>
      <c r="BJ31" s="86">
        <v>34</v>
      </c>
      <c r="BK31" s="66">
        <f t="shared" si="10"/>
        <v>40.8</v>
      </c>
      <c r="BL31" s="67">
        <f t="shared" si="2"/>
        <v>46.15296</v>
      </c>
      <c r="BM31" s="95">
        <v>90</v>
      </c>
      <c r="BN31" s="67">
        <f t="shared" si="3"/>
        <v>101.808</v>
      </c>
      <c r="BP31" s="62">
        <v>129</v>
      </c>
      <c r="BQ31" s="67">
        <f t="shared" si="4"/>
        <v>145.92480000000003</v>
      </c>
      <c r="IE31" s="22"/>
      <c r="IF31" s="22"/>
      <c r="IG31" s="22"/>
      <c r="IH31" s="22"/>
      <c r="II31" s="22"/>
    </row>
    <row r="32" spans="1:243" s="21" customFormat="1" ht="154.5" customHeight="1" thickBot="1">
      <c r="A32" s="32">
        <v>20</v>
      </c>
      <c r="B32" s="110" t="s">
        <v>196</v>
      </c>
      <c r="C32" s="63" t="s">
        <v>71</v>
      </c>
      <c r="D32" s="104">
        <v>517.9019999999999</v>
      </c>
      <c r="E32" s="104" t="s">
        <v>150</v>
      </c>
      <c r="F32" s="62">
        <v>187.77920000000003</v>
      </c>
      <c r="G32" s="55"/>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80">
        <f>total_amount_ba($B$2,$D$2,D32,F32,J32,K32,M32)</f>
        <v>97251.22323840001</v>
      </c>
      <c r="BB32" s="81">
        <f>BA32+SUM(N32:AZ32)</f>
        <v>97251.22323840001</v>
      </c>
      <c r="BC32" s="61" t="str">
        <f>SpellNumber(L32,BB32)</f>
        <v>INR  Ninety Seven Thousand Two Hundred &amp; Fifty One  and Paise Twenty Two Only</v>
      </c>
      <c r="BE32" s="62">
        <v>74603</v>
      </c>
      <c r="BF32" s="54">
        <v>74173</v>
      </c>
      <c r="BG32" s="67">
        <f t="shared" si="0"/>
        <v>83904.49760000002</v>
      </c>
      <c r="BH32" s="67">
        <f t="shared" si="1"/>
        <v>84390.91360000001</v>
      </c>
      <c r="BJ32" s="86">
        <v>34.4</v>
      </c>
      <c r="BK32" s="66">
        <f t="shared" si="10"/>
        <v>41.279999999999994</v>
      </c>
      <c r="BL32" s="67">
        <f t="shared" si="2"/>
        <v>46.695935999999996</v>
      </c>
      <c r="BM32" s="95">
        <v>313</v>
      </c>
      <c r="BN32" s="67">
        <f t="shared" si="3"/>
        <v>354.0656000000001</v>
      </c>
      <c r="BP32" s="62">
        <v>166</v>
      </c>
      <c r="BQ32" s="67">
        <f t="shared" si="4"/>
        <v>187.77920000000003</v>
      </c>
      <c r="IE32" s="22"/>
      <c r="IF32" s="22"/>
      <c r="IG32" s="22"/>
      <c r="IH32" s="22"/>
      <c r="II32" s="22"/>
    </row>
    <row r="33" spans="1:243" s="21" customFormat="1" ht="154.5" customHeight="1">
      <c r="A33" s="32">
        <v>21</v>
      </c>
      <c r="B33" s="110" t="s">
        <v>197</v>
      </c>
      <c r="C33" s="63" t="s">
        <v>72</v>
      </c>
      <c r="D33" s="104">
        <v>2417.88</v>
      </c>
      <c r="E33" s="104" t="s">
        <v>150</v>
      </c>
      <c r="F33" s="62">
        <v>162.89280000000002</v>
      </c>
      <c r="G33" s="55"/>
      <c r="H33" s="55"/>
      <c r="I33" s="56" t="s">
        <v>40</v>
      </c>
      <c r="J33" s="57">
        <f t="shared" si="6"/>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80">
        <f t="shared" si="7"/>
        <v>393855.24326400005</v>
      </c>
      <c r="BB33" s="81">
        <f t="shared" si="8"/>
        <v>393855.24326400005</v>
      </c>
      <c r="BC33" s="61" t="str">
        <f t="shared" si="9"/>
        <v>INR  Three Lakh Ninety Three Thousand Eight Hundred &amp; Fifty Five  and Paise Twenty Four Only</v>
      </c>
      <c r="BE33" s="62">
        <v>75033</v>
      </c>
      <c r="BF33" s="54">
        <v>74603</v>
      </c>
      <c r="BG33" s="67">
        <f t="shared" si="0"/>
        <v>84390.91360000001</v>
      </c>
      <c r="BH33" s="67">
        <f t="shared" si="1"/>
        <v>84877.32960000001</v>
      </c>
      <c r="BJ33" s="86">
        <v>46</v>
      </c>
      <c r="BK33" s="66">
        <f t="shared" si="10"/>
        <v>55.199999999999996</v>
      </c>
      <c r="BL33" s="67">
        <f t="shared" si="2"/>
        <v>62.44224</v>
      </c>
      <c r="BM33" s="95">
        <v>162</v>
      </c>
      <c r="BN33" s="67">
        <f t="shared" si="3"/>
        <v>183.25440000000003</v>
      </c>
      <c r="BP33" s="62">
        <v>144</v>
      </c>
      <c r="BQ33" s="67">
        <f t="shared" si="4"/>
        <v>162.89280000000002</v>
      </c>
      <c r="IE33" s="22"/>
      <c r="IF33" s="22"/>
      <c r="IG33" s="22"/>
      <c r="IH33" s="22"/>
      <c r="II33" s="22"/>
    </row>
    <row r="34" spans="1:243" s="21" customFormat="1" ht="73.5" customHeight="1">
      <c r="A34" s="32">
        <v>22</v>
      </c>
      <c r="B34" s="105" t="s">
        <v>198</v>
      </c>
      <c r="C34" s="63" t="s">
        <v>73</v>
      </c>
      <c r="D34" s="134">
        <v>255.14</v>
      </c>
      <c r="E34" s="104" t="s">
        <v>150</v>
      </c>
      <c r="F34" s="62">
        <v>38.460800000000006</v>
      </c>
      <c r="G34" s="65">
        <f>F34*D34</f>
        <v>9812.888512000001</v>
      </c>
      <c r="H34" s="55"/>
      <c r="I34" s="56" t="s">
        <v>40</v>
      </c>
      <c r="J34" s="57">
        <f t="shared" si="6"/>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80">
        <f t="shared" si="7"/>
        <v>9812.888512000001</v>
      </c>
      <c r="BB34" s="81">
        <f t="shared" si="8"/>
        <v>9812.888512000001</v>
      </c>
      <c r="BC34" s="61" t="str">
        <f t="shared" si="9"/>
        <v>INR  Nine Thousand Eight Hundred &amp; Twelve  and Paise Eighty Nine Only</v>
      </c>
      <c r="BE34" s="62">
        <v>19</v>
      </c>
      <c r="BF34" s="54">
        <v>75033</v>
      </c>
      <c r="BG34" s="67">
        <f t="shared" si="0"/>
        <v>84877.32960000001</v>
      </c>
      <c r="BH34" s="67">
        <f t="shared" si="1"/>
        <v>21.492800000000003</v>
      </c>
      <c r="BJ34" s="86">
        <v>71</v>
      </c>
      <c r="BK34" s="66">
        <f t="shared" si="10"/>
        <v>85.2</v>
      </c>
      <c r="BL34" s="67">
        <f t="shared" si="2"/>
        <v>96.37824</v>
      </c>
      <c r="BM34" s="95">
        <v>166.8</v>
      </c>
      <c r="BN34" s="67">
        <f t="shared" si="3"/>
        <v>188.68416000000002</v>
      </c>
      <c r="BP34" s="62">
        <v>34</v>
      </c>
      <c r="BQ34" s="67">
        <f t="shared" si="4"/>
        <v>38.460800000000006</v>
      </c>
      <c r="IE34" s="22"/>
      <c r="IF34" s="22"/>
      <c r="IG34" s="22"/>
      <c r="IH34" s="22"/>
      <c r="II34" s="22"/>
    </row>
    <row r="35" spans="1:243" s="21" customFormat="1" ht="78.75" customHeight="1">
      <c r="A35" s="32">
        <v>23</v>
      </c>
      <c r="B35" s="105" t="s">
        <v>154</v>
      </c>
      <c r="C35" s="63" t="s">
        <v>74</v>
      </c>
      <c r="D35" s="104">
        <v>127.94000000000001</v>
      </c>
      <c r="E35" s="104" t="s">
        <v>150</v>
      </c>
      <c r="F35" s="62">
        <v>54.2976</v>
      </c>
      <c r="G35" s="65">
        <f>F35*D35</f>
        <v>6946.834944000001</v>
      </c>
      <c r="H35" s="55"/>
      <c r="I35" s="56" t="s">
        <v>40</v>
      </c>
      <c r="J35" s="57">
        <f t="shared" si="6"/>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80">
        <f t="shared" si="7"/>
        <v>6946.834944000001</v>
      </c>
      <c r="BB35" s="81">
        <f t="shared" si="8"/>
        <v>6946.834944000001</v>
      </c>
      <c r="BC35" s="61" t="str">
        <f t="shared" si="9"/>
        <v>INR  Six Thousand Nine Hundred &amp; Forty Six  and Paise Eighty Three Only</v>
      </c>
      <c r="BE35" s="62">
        <v>739</v>
      </c>
      <c r="BF35" s="54">
        <v>75463</v>
      </c>
      <c r="BG35" s="67">
        <f t="shared" si="0"/>
        <v>85363.74560000001</v>
      </c>
      <c r="BH35" s="67">
        <f t="shared" si="1"/>
        <v>835.9568</v>
      </c>
      <c r="BJ35" s="86">
        <v>85</v>
      </c>
      <c r="BK35" s="66">
        <f t="shared" si="10"/>
        <v>102</v>
      </c>
      <c r="BL35" s="67">
        <f t="shared" si="2"/>
        <v>115.3824</v>
      </c>
      <c r="BM35" s="95">
        <v>171.6</v>
      </c>
      <c r="BN35" s="67">
        <f t="shared" si="3"/>
        <v>194.11392</v>
      </c>
      <c r="BP35" s="62">
        <v>48</v>
      </c>
      <c r="BQ35" s="67">
        <f t="shared" si="4"/>
        <v>54.2976</v>
      </c>
      <c r="IE35" s="22"/>
      <c r="IF35" s="22"/>
      <c r="IG35" s="22"/>
      <c r="IH35" s="22"/>
      <c r="II35" s="22"/>
    </row>
    <row r="36" spans="1:243" s="21" customFormat="1" ht="75.75" customHeight="1">
      <c r="A36" s="32">
        <v>24</v>
      </c>
      <c r="B36" s="105" t="s">
        <v>199</v>
      </c>
      <c r="C36" s="63" t="s">
        <v>75</v>
      </c>
      <c r="D36" s="104">
        <v>73.626</v>
      </c>
      <c r="E36" s="104" t="s">
        <v>150</v>
      </c>
      <c r="F36" s="62">
        <v>32.80480000000001</v>
      </c>
      <c r="G36" s="55">
        <v>20440</v>
      </c>
      <c r="H36" s="55"/>
      <c r="I36" s="56" t="s">
        <v>40</v>
      </c>
      <c r="J36" s="57">
        <f t="shared" si="6"/>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80">
        <f t="shared" si="7"/>
        <v>2415.2862048000006</v>
      </c>
      <c r="BB36" s="81">
        <f t="shared" si="8"/>
        <v>2415.2862048000006</v>
      </c>
      <c r="BC36" s="61" t="str">
        <f t="shared" si="9"/>
        <v>INR  Two Thousand Four Hundred &amp; Fifteen  and Paise Twenty Nine Only</v>
      </c>
      <c r="BE36" s="62">
        <v>50</v>
      </c>
      <c r="BF36" s="54">
        <v>5172</v>
      </c>
      <c r="BG36" s="67">
        <f t="shared" si="0"/>
        <v>5850.566400000001</v>
      </c>
      <c r="BH36" s="67">
        <f t="shared" si="1"/>
        <v>56.56000000000001</v>
      </c>
      <c r="BJ36" s="86">
        <v>30</v>
      </c>
      <c r="BK36" s="66">
        <f t="shared" si="10"/>
        <v>36</v>
      </c>
      <c r="BL36" s="67">
        <f t="shared" si="2"/>
        <v>40.723200000000006</v>
      </c>
      <c r="BM36" s="95">
        <v>202.8</v>
      </c>
      <c r="BN36" s="67">
        <f t="shared" si="3"/>
        <v>229.40736000000004</v>
      </c>
      <c r="BP36" s="62">
        <v>29</v>
      </c>
      <c r="BQ36" s="67">
        <f t="shared" si="4"/>
        <v>32.80480000000001</v>
      </c>
      <c r="IE36" s="22"/>
      <c r="IF36" s="22"/>
      <c r="IG36" s="22"/>
      <c r="IH36" s="22"/>
      <c r="II36" s="22"/>
    </row>
    <row r="37" spans="1:243" s="21" customFormat="1" ht="77.25" customHeight="1">
      <c r="A37" s="32">
        <v>25</v>
      </c>
      <c r="B37" s="105" t="s">
        <v>200</v>
      </c>
      <c r="C37" s="63" t="s">
        <v>76</v>
      </c>
      <c r="D37" s="104">
        <v>84.846</v>
      </c>
      <c r="E37" s="104" t="s">
        <v>176</v>
      </c>
      <c r="F37" s="62">
        <v>42.985600000000005</v>
      </c>
      <c r="G37" s="55">
        <v>18424</v>
      </c>
      <c r="H37" s="55"/>
      <c r="I37" s="56" t="s">
        <v>40</v>
      </c>
      <c r="J37" s="57">
        <f t="shared" si="6"/>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80">
        <f t="shared" si="7"/>
        <v>3647.1562176000007</v>
      </c>
      <c r="BB37" s="81">
        <f t="shared" si="8"/>
        <v>3647.1562176000007</v>
      </c>
      <c r="BC37" s="61" t="str">
        <f t="shared" si="9"/>
        <v>INR  Three Thousand Six Hundred &amp; Forty Seven  and Paise Sixteen Only</v>
      </c>
      <c r="BE37" s="62">
        <v>56</v>
      </c>
      <c r="BF37" s="54">
        <v>5395</v>
      </c>
      <c r="BG37" s="67">
        <f t="shared" si="0"/>
        <v>6102.8240000000005</v>
      </c>
      <c r="BH37" s="67">
        <f t="shared" si="1"/>
        <v>63.34720000000001</v>
      </c>
      <c r="BJ37" s="86">
        <v>80</v>
      </c>
      <c r="BK37" s="66">
        <f t="shared" si="10"/>
        <v>96</v>
      </c>
      <c r="BL37" s="67">
        <f t="shared" si="2"/>
        <v>108.5952</v>
      </c>
      <c r="BM37" s="95">
        <v>207.6</v>
      </c>
      <c r="BN37" s="67">
        <f t="shared" si="3"/>
        <v>234.83712000000003</v>
      </c>
      <c r="BP37" s="62">
        <v>38</v>
      </c>
      <c r="BQ37" s="67">
        <f t="shared" si="4"/>
        <v>42.985600000000005</v>
      </c>
      <c r="IE37" s="22"/>
      <c r="IF37" s="22"/>
      <c r="IG37" s="22"/>
      <c r="IH37" s="22"/>
      <c r="II37" s="22"/>
    </row>
    <row r="38" spans="1:243" s="21" customFormat="1" ht="132" customHeight="1">
      <c r="A38" s="32">
        <v>26</v>
      </c>
      <c r="B38" s="105" t="s">
        <v>201</v>
      </c>
      <c r="C38" s="63" t="s">
        <v>77</v>
      </c>
      <c r="D38" s="104">
        <v>95.04</v>
      </c>
      <c r="E38" s="104" t="s">
        <v>176</v>
      </c>
      <c r="F38" s="62">
        <v>91.62720000000002</v>
      </c>
      <c r="G38" s="55">
        <v>60825.100000000006</v>
      </c>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80">
        <f>total_amount_ba($B$2,$D$2,D38,F38,J38,K38,M38)</f>
        <v>8708.249088000002</v>
      </c>
      <c r="BB38" s="81">
        <f>BA38+SUM(N38:AZ38)</f>
        <v>8708.249088000002</v>
      </c>
      <c r="BC38" s="61" t="str">
        <f>SpellNumber(L38,BB38)</f>
        <v>INR  Eight Thousand Seven Hundred &amp; Eight  and Paise Twenty Five Only</v>
      </c>
      <c r="BE38" s="62">
        <v>62</v>
      </c>
      <c r="BF38" s="54">
        <v>5506</v>
      </c>
      <c r="BG38" s="67">
        <f t="shared" si="0"/>
        <v>6228.3872</v>
      </c>
      <c r="BH38" s="67">
        <f t="shared" si="1"/>
        <v>70.13440000000001</v>
      </c>
      <c r="BJ38" s="86">
        <v>38</v>
      </c>
      <c r="BK38" s="66">
        <f t="shared" si="10"/>
        <v>45.6</v>
      </c>
      <c r="BL38" s="67">
        <f t="shared" si="2"/>
        <v>51.58272000000001</v>
      </c>
      <c r="BM38" s="95">
        <v>212.4</v>
      </c>
      <c r="BN38" s="67">
        <f t="shared" si="3"/>
        <v>240.26688000000004</v>
      </c>
      <c r="BP38" s="62">
        <v>81</v>
      </c>
      <c r="BQ38" s="67">
        <f t="shared" si="4"/>
        <v>91.62720000000002</v>
      </c>
      <c r="IE38" s="22"/>
      <c r="IF38" s="22"/>
      <c r="IG38" s="22"/>
      <c r="IH38" s="22"/>
      <c r="II38" s="22"/>
    </row>
    <row r="39" spans="1:243" s="21" customFormat="1" ht="131.25" customHeight="1">
      <c r="A39" s="32">
        <v>27</v>
      </c>
      <c r="B39" s="105" t="s">
        <v>202</v>
      </c>
      <c r="C39" s="63" t="s">
        <v>78</v>
      </c>
      <c r="D39" s="104">
        <v>103.92</v>
      </c>
      <c r="E39" s="104" t="s">
        <v>176</v>
      </c>
      <c r="F39" s="62">
        <v>89.3648</v>
      </c>
      <c r="G39" s="55">
        <v>57600</v>
      </c>
      <c r="H39" s="55"/>
      <c r="I39" s="56" t="s">
        <v>40</v>
      </c>
      <c r="J39" s="57">
        <f>IF(I39="Less(-)",-1,1)</f>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80">
        <f>total_amount_ba($B$2,$D$2,D39,F39,J39,K39,M39)</f>
        <v>9286.790016</v>
      </c>
      <c r="BB39" s="81">
        <f>BA39+SUM(N39:AZ39)</f>
        <v>9286.790016</v>
      </c>
      <c r="BC39" s="61" t="str">
        <f>SpellNumber(L39,BB39)</f>
        <v>INR  Nine Thousand Two Hundred &amp; Eighty Six  and Paise Seventy Nine Only</v>
      </c>
      <c r="BE39" s="62">
        <v>90</v>
      </c>
      <c r="BF39" s="54">
        <v>5617</v>
      </c>
      <c r="BG39" s="67">
        <f t="shared" si="0"/>
        <v>6353.950400000001</v>
      </c>
      <c r="BH39" s="67">
        <f t="shared" si="1"/>
        <v>101.808</v>
      </c>
      <c r="BJ39" s="86">
        <v>82</v>
      </c>
      <c r="BK39" s="66">
        <f t="shared" si="10"/>
        <v>98.39999999999999</v>
      </c>
      <c r="BL39" s="67">
        <f t="shared" si="2"/>
        <v>111.31008</v>
      </c>
      <c r="BM39" s="95">
        <v>213.6</v>
      </c>
      <c r="BN39" s="67">
        <f t="shared" si="3"/>
        <v>241.62432000000004</v>
      </c>
      <c r="BP39" s="62">
        <v>79</v>
      </c>
      <c r="BQ39" s="67">
        <f t="shared" si="4"/>
        <v>89.3648</v>
      </c>
      <c r="IE39" s="22"/>
      <c r="IF39" s="22"/>
      <c r="IG39" s="22"/>
      <c r="IH39" s="22"/>
      <c r="II39" s="22"/>
    </row>
    <row r="40" spans="1:243" s="21" customFormat="1" ht="165" customHeight="1">
      <c r="A40" s="32">
        <v>28</v>
      </c>
      <c r="B40" s="105" t="s">
        <v>203</v>
      </c>
      <c r="C40" s="63" t="s">
        <v>79</v>
      </c>
      <c r="D40" s="104">
        <v>2720.62</v>
      </c>
      <c r="E40" s="104" t="s">
        <v>176</v>
      </c>
      <c r="F40" s="62">
        <v>38.12144000000001</v>
      </c>
      <c r="G40" s="55">
        <v>364255.60000000003</v>
      </c>
      <c r="H40" s="55"/>
      <c r="I40" s="56" t="s">
        <v>40</v>
      </c>
      <c r="J40" s="57">
        <f t="shared" si="6"/>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80">
        <f t="shared" si="7"/>
        <v>103713.95209280001</v>
      </c>
      <c r="BB40" s="81">
        <f t="shared" si="8"/>
        <v>103713.95209280001</v>
      </c>
      <c r="BC40" s="61" t="str">
        <f t="shared" si="9"/>
        <v>INR  One Lakh Three Thousand Seven Hundred &amp; Thirteen  and Paise Ninety Five Only</v>
      </c>
      <c r="BE40" s="62">
        <v>782</v>
      </c>
      <c r="BF40" s="54">
        <v>5728</v>
      </c>
      <c r="BG40" s="67">
        <f t="shared" si="0"/>
        <v>6479.5136</v>
      </c>
      <c r="BH40" s="67">
        <f t="shared" si="1"/>
        <v>884.5984000000001</v>
      </c>
      <c r="BJ40" s="86">
        <v>1294</v>
      </c>
      <c r="BK40" s="66">
        <f t="shared" si="10"/>
        <v>1552.8</v>
      </c>
      <c r="BL40" s="67">
        <f t="shared" si="2"/>
        <v>1756.5273600000003</v>
      </c>
      <c r="BM40" s="95">
        <v>218.4</v>
      </c>
      <c r="BN40" s="67">
        <f t="shared" si="3"/>
        <v>247.05408000000003</v>
      </c>
      <c r="BP40" s="62">
        <v>33.7</v>
      </c>
      <c r="BQ40" s="67">
        <f t="shared" si="4"/>
        <v>38.12144000000001</v>
      </c>
      <c r="IE40" s="22"/>
      <c r="IF40" s="22"/>
      <c r="IG40" s="22"/>
      <c r="IH40" s="22"/>
      <c r="II40" s="22"/>
    </row>
    <row r="41" spans="1:243" s="21" customFormat="1" ht="102.75" customHeight="1" thickBot="1">
      <c r="A41" s="32">
        <v>29</v>
      </c>
      <c r="B41" s="118" t="s">
        <v>204</v>
      </c>
      <c r="C41" s="63" t="s">
        <v>80</v>
      </c>
      <c r="D41" s="104">
        <v>2720.62</v>
      </c>
      <c r="E41" s="116" t="s">
        <v>176</v>
      </c>
      <c r="F41" s="117">
        <v>79.18400000000001</v>
      </c>
      <c r="G41" s="55"/>
      <c r="H41" s="55"/>
      <c r="I41" s="56" t="s">
        <v>40</v>
      </c>
      <c r="J41" s="57">
        <f t="shared" si="6"/>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80">
        <f t="shared" si="7"/>
        <v>215429.57408000002</v>
      </c>
      <c r="BB41" s="81">
        <f t="shared" si="8"/>
        <v>215429.57408000002</v>
      </c>
      <c r="BC41" s="61" t="str">
        <f t="shared" si="9"/>
        <v>INR  Two Lakh Fifteen Thousand Four Hundred &amp; Twenty Nine  and Paise Fifty Seven Only</v>
      </c>
      <c r="BE41" s="62">
        <v>206</v>
      </c>
      <c r="BF41" s="54">
        <v>5839</v>
      </c>
      <c r="BG41" s="67">
        <f t="shared" si="0"/>
        <v>6605.076800000001</v>
      </c>
      <c r="BH41" s="67">
        <f t="shared" si="1"/>
        <v>233.02720000000002</v>
      </c>
      <c r="BJ41" s="86">
        <v>792</v>
      </c>
      <c r="BK41" s="66">
        <f t="shared" si="10"/>
        <v>950.4</v>
      </c>
      <c r="BL41" s="67">
        <f t="shared" si="2"/>
        <v>1075.09248</v>
      </c>
      <c r="BM41" s="95">
        <v>223.2</v>
      </c>
      <c r="BN41" s="67">
        <f t="shared" si="3"/>
        <v>252.48384000000001</v>
      </c>
      <c r="BP41" s="117">
        <v>70</v>
      </c>
      <c r="BQ41" s="67">
        <f t="shared" si="4"/>
        <v>79.18400000000001</v>
      </c>
      <c r="IE41" s="22"/>
      <c r="IF41" s="22"/>
      <c r="IG41" s="22"/>
      <c r="IH41" s="22"/>
      <c r="II41" s="22"/>
    </row>
    <row r="42" spans="1:243" s="21" customFormat="1" ht="116.25" customHeight="1">
      <c r="A42" s="32">
        <v>30</v>
      </c>
      <c r="B42" s="110" t="s">
        <v>205</v>
      </c>
      <c r="C42" s="63" t="s">
        <v>81</v>
      </c>
      <c r="D42" s="104">
        <v>604.27</v>
      </c>
      <c r="E42" s="104" t="s">
        <v>176</v>
      </c>
      <c r="F42" s="62">
        <v>55.4288</v>
      </c>
      <c r="G42" s="55"/>
      <c r="H42" s="55"/>
      <c r="I42" s="56" t="s">
        <v>40</v>
      </c>
      <c r="J42" s="57">
        <f t="shared" si="6"/>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80">
        <f t="shared" si="7"/>
        <v>33493.960976</v>
      </c>
      <c r="BB42" s="81">
        <f t="shared" si="8"/>
        <v>33493.960976</v>
      </c>
      <c r="BC42" s="61" t="str">
        <f t="shared" si="9"/>
        <v>INR  Thirty Three Thousand Four Hundred &amp; Ninety Three  and Paise Ninety Six Only</v>
      </c>
      <c r="BE42" s="62">
        <v>586</v>
      </c>
      <c r="BF42" s="54">
        <v>674</v>
      </c>
      <c r="BG42" s="67">
        <f t="shared" si="0"/>
        <v>762.4288000000001</v>
      </c>
      <c r="BH42" s="67">
        <f t="shared" si="1"/>
        <v>662.8832000000001</v>
      </c>
      <c r="BJ42" s="86">
        <v>796</v>
      </c>
      <c r="BK42" s="66">
        <f t="shared" si="10"/>
        <v>955.1999999999999</v>
      </c>
      <c r="BL42" s="67">
        <f t="shared" si="2"/>
        <v>1080.52224</v>
      </c>
      <c r="BM42" s="95">
        <v>40.8</v>
      </c>
      <c r="BN42" s="67">
        <f t="shared" si="3"/>
        <v>46.15296</v>
      </c>
      <c r="BP42" s="62">
        <v>49</v>
      </c>
      <c r="BQ42" s="67">
        <f t="shared" si="4"/>
        <v>55.4288</v>
      </c>
      <c r="IE42" s="22"/>
      <c r="IF42" s="22"/>
      <c r="IG42" s="22"/>
      <c r="IH42" s="22"/>
      <c r="II42" s="22"/>
    </row>
    <row r="43" spans="1:243" s="21" customFormat="1" ht="114" customHeight="1">
      <c r="A43" s="32">
        <v>31</v>
      </c>
      <c r="B43" s="105" t="s">
        <v>206</v>
      </c>
      <c r="C43" s="63" t="s">
        <v>82</v>
      </c>
      <c r="D43" s="104">
        <v>132.9</v>
      </c>
      <c r="E43" s="104" t="s">
        <v>176</v>
      </c>
      <c r="F43" s="62">
        <v>134.6128</v>
      </c>
      <c r="G43" s="55"/>
      <c r="H43" s="55"/>
      <c r="I43" s="56" t="s">
        <v>40</v>
      </c>
      <c r="J43" s="57">
        <f t="shared" si="6"/>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80">
        <f t="shared" si="7"/>
        <v>17890.041119999998</v>
      </c>
      <c r="BB43" s="81">
        <f t="shared" si="8"/>
        <v>17890.041119999998</v>
      </c>
      <c r="BC43" s="61" t="str">
        <f t="shared" si="9"/>
        <v>INR  Seventeen Thousand Eight Hundred &amp; Ninety  and Paise Four Only</v>
      </c>
      <c r="BE43" s="62">
        <v>88</v>
      </c>
      <c r="BF43" s="54">
        <v>686</v>
      </c>
      <c r="BG43" s="67">
        <f t="shared" si="0"/>
        <v>776.0032000000001</v>
      </c>
      <c r="BH43" s="67">
        <f t="shared" si="1"/>
        <v>99.54560000000001</v>
      </c>
      <c r="BJ43" s="86">
        <v>655</v>
      </c>
      <c r="BK43" s="66">
        <f t="shared" si="10"/>
        <v>786</v>
      </c>
      <c r="BL43" s="67">
        <f t="shared" si="2"/>
        <v>889.1232000000001</v>
      </c>
      <c r="BM43" s="95">
        <v>41.28</v>
      </c>
      <c r="BN43" s="67">
        <f t="shared" si="3"/>
        <v>46.695936</v>
      </c>
      <c r="BP43" s="62">
        <v>119</v>
      </c>
      <c r="BQ43" s="67">
        <f t="shared" si="4"/>
        <v>134.6128</v>
      </c>
      <c r="IE43" s="22"/>
      <c r="IF43" s="22"/>
      <c r="IG43" s="22"/>
      <c r="IH43" s="22"/>
      <c r="II43" s="22"/>
    </row>
    <row r="44" spans="1:243" s="21" customFormat="1" ht="117.75" customHeight="1">
      <c r="A44" s="32">
        <v>32</v>
      </c>
      <c r="B44" s="105" t="s">
        <v>207</v>
      </c>
      <c r="C44" s="63" t="s">
        <v>83</v>
      </c>
      <c r="D44" s="104">
        <v>11.8944</v>
      </c>
      <c r="E44" s="104" t="s">
        <v>152</v>
      </c>
      <c r="F44" s="62">
        <v>11185.305600000002</v>
      </c>
      <c r="G44" s="55"/>
      <c r="H44" s="55"/>
      <c r="I44" s="56" t="s">
        <v>40</v>
      </c>
      <c r="J44" s="57">
        <f t="shared" si="6"/>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80">
        <f t="shared" si="7"/>
        <v>133042.49892864</v>
      </c>
      <c r="BB44" s="81">
        <f t="shared" si="8"/>
        <v>133042.49892864</v>
      </c>
      <c r="BC44" s="61" t="str">
        <f t="shared" si="9"/>
        <v>INR  One Lakh Thirty Three Thousand  &amp;Forty Two  and Paise Fifty Only</v>
      </c>
      <c r="BE44" s="62">
        <v>5653</v>
      </c>
      <c r="BF44" s="54">
        <v>698</v>
      </c>
      <c r="BG44" s="67">
        <f t="shared" si="0"/>
        <v>789.5776000000001</v>
      </c>
      <c r="BH44" s="67">
        <f t="shared" si="1"/>
        <v>6394.673600000001</v>
      </c>
      <c r="BJ44" s="86">
        <v>81936</v>
      </c>
      <c r="BK44" s="66">
        <f t="shared" si="10"/>
        <v>98323.2</v>
      </c>
      <c r="BL44" s="67">
        <f t="shared" si="2"/>
        <v>111223.20384000002</v>
      </c>
      <c r="BM44" s="95">
        <v>41.28</v>
      </c>
      <c r="BN44" s="67">
        <f t="shared" si="3"/>
        <v>46.695936</v>
      </c>
      <c r="BP44" s="62">
        <v>9888</v>
      </c>
      <c r="BQ44" s="67">
        <f t="shared" si="4"/>
        <v>11185.305600000002</v>
      </c>
      <c r="IE44" s="22"/>
      <c r="IF44" s="22"/>
      <c r="IG44" s="22"/>
      <c r="IH44" s="22"/>
      <c r="II44" s="22"/>
    </row>
    <row r="45" spans="1:243" s="21" customFormat="1" ht="119.25" customHeight="1">
      <c r="A45" s="32">
        <v>33</v>
      </c>
      <c r="B45" s="105" t="s">
        <v>208</v>
      </c>
      <c r="C45" s="63" t="s">
        <v>84</v>
      </c>
      <c r="D45" s="104">
        <v>0.5498000000000001</v>
      </c>
      <c r="E45" s="68" t="s">
        <v>178</v>
      </c>
      <c r="F45" s="62">
        <v>94136.2016</v>
      </c>
      <c r="G45" s="55"/>
      <c r="H45" s="55"/>
      <c r="I45" s="56" t="s">
        <v>40</v>
      </c>
      <c r="J45" s="57">
        <f>IF(I45="Less(-)",-1,1)</f>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80">
        <f>total_amount_ba($B$2,$D$2,D45,F45,J45,K45,M45)</f>
        <v>51756.08363968001</v>
      </c>
      <c r="BB45" s="81">
        <f>BA45+SUM(N45:AZ45)</f>
        <v>51756.08363968001</v>
      </c>
      <c r="BC45" s="61" t="str">
        <f>SpellNumber(L45,BB45)</f>
        <v>INR  Fifty One Thousand Seven Hundred &amp; Fifty Six  and Paise Eight Only</v>
      </c>
      <c r="BE45" s="62">
        <v>264</v>
      </c>
      <c r="BF45" s="54">
        <v>710</v>
      </c>
      <c r="BG45" s="67">
        <f t="shared" si="0"/>
        <v>803.152</v>
      </c>
      <c r="BH45" s="67">
        <f t="shared" si="1"/>
        <v>298.6368</v>
      </c>
      <c r="BJ45" s="86">
        <v>3016</v>
      </c>
      <c r="BK45" s="66">
        <f t="shared" si="10"/>
        <v>3619.2</v>
      </c>
      <c r="BL45" s="67">
        <f t="shared" si="2"/>
        <v>4094.0390400000006</v>
      </c>
      <c r="BM45" s="95">
        <v>41.28</v>
      </c>
      <c r="BN45" s="67">
        <f t="shared" si="3"/>
        <v>46.695936</v>
      </c>
      <c r="BP45" s="62">
        <v>83218</v>
      </c>
      <c r="BQ45" s="67">
        <f t="shared" si="4"/>
        <v>94136.2016</v>
      </c>
      <c r="IE45" s="22"/>
      <c r="IF45" s="22"/>
      <c r="IG45" s="22"/>
      <c r="IH45" s="22"/>
      <c r="II45" s="22"/>
    </row>
    <row r="46" spans="1:243" s="21" customFormat="1" ht="210" customHeight="1">
      <c r="A46" s="32">
        <v>34</v>
      </c>
      <c r="B46" s="105" t="s">
        <v>209</v>
      </c>
      <c r="C46" s="63" t="s">
        <v>130</v>
      </c>
      <c r="D46" s="104">
        <v>18.927</v>
      </c>
      <c r="E46" s="68" t="s">
        <v>150</v>
      </c>
      <c r="F46" s="62">
        <v>3007.8608000000004</v>
      </c>
      <c r="G46" s="55"/>
      <c r="H46" s="55"/>
      <c r="I46" s="56" t="s">
        <v>40</v>
      </c>
      <c r="J46" s="57">
        <f t="shared" si="6"/>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80">
        <f t="shared" si="7"/>
        <v>56929.781361600006</v>
      </c>
      <c r="BB46" s="81">
        <f t="shared" si="8"/>
        <v>56929.781361600006</v>
      </c>
      <c r="BC46" s="61" t="str">
        <f t="shared" si="9"/>
        <v>INR  Fifty Six Thousand Nine Hundred &amp; Twenty Nine  and Paise Seventy Eight Only</v>
      </c>
      <c r="BE46" s="62">
        <v>267.96</v>
      </c>
      <c r="BF46" s="54">
        <v>196</v>
      </c>
      <c r="BG46" s="67">
        <f t="shared" si="0"/>
        <v>221.7152</v>
      </c>
      <c r="BH46" s="67">
        <f t="shared" si="1"/>
        <v>303.116352</v>
      </c>
      <c r="BJ46" s="86">
        <v>2701</v>
      </c>
      <c r="BK46" s="66">
        <f t="shared" si="10"/>
        <v>3241.2</v>
      </c>
      <c r="BL46" s="67">
        <f t="shared" si="2"/>
        <v>3666.4454400000004</v>
      </c>
      <c r="BM46" s="95">
        <v>55.2</v>
      </c>
      <c r="BN46" s="67">
        <f t="shared" si="3"/>
        <v>62.44224000000001</v>
      </c>
      <c r="BP46" s="62">
        <v>2659</v>
      </c>
      <c r="BQ46" s="67">
        <f t="shared" si="4"/>
        <v>3007.8608000000004</v>
      </c>
      <c r="IE46" s="22"/>
      <c r="IF46" s="22"/>
      <c r="IG46" s="22"/>
      <c r="IH46" s="22"/>
      <c r="II46" s="22"/>
    </row>
    <row r="47" spans="1:243" s="21" customFormat="1" ht="120" customHeight="1">
      <c r="A47" s="32">
        <v>35</v>
      </c>
      <c r="B47" s="105" t="s">
        <v>210</v>
      </c>
      <c r="C47" s="63" t="s">
        <v>131</v>
      </c>
      <c r="D47" s="104">
        <v>79.36</v>
      </c>
      <c r="E47" s="68" t="s">
        <v>145</v>
      </c>
      <c r="F47" s="62">
        <v>32.80480000000001</v>
      </c>
      <c r="G47" s="55"/>
      <c r="H47" s="55"/>
      <c r="I47" s="56" t="s">
        <v>40</v>
      </c>
      <c r="J47" s="57">
        <f t="shared" si="6"/>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80">
        <f t="shared" si="7"/>
        <v>2603.3889280000008</v>
      </c>
      <c r="BB47" s="81">
        <f t="shared" si="8"/>
        <v>2603.3889280000008</v>
      </c>
      <c r="BC47" s="61" t="str">
        <f t="shared" si="9"/>
        <v>INR  Two Thousand Six Hundred &amp; Three  and Paise Thirty Nine Only</v>
      </c>
      <c r="BE47" s="62">
        <v>271.98</v>
      </c>
      <c r="BF47" s="54">
        <v>1012</v>
      </c>
      <c r="BG47" s="67">
        <f t="shared" si="0"/>
        <v>1144.7744</v>
      </c>
      <c r="BH47" s="67">
        <f t="shared" si="1"/>
        <v>307.66377600000004</v>
      </c>
      <c r="BJ47" s="86">
        <v>466</v>
      </c>
      <c r="BK47" s="66">
        <f t="shared" si="10"/>
        <v>559.1999999999999</v>
      </c>
      <c r="BL47" s="67">
        <f t="shared" si="2"/>
        <v>632.56704</v>
      </c>
      <c r="BM47" s="95">
        <v>56.05</v>
      </c>
      <c r="BN47" s="67">
        <f t="shared" si="3"/>
        <v>63.403760000000005</v>
      </c>
      <c r="BP47" s="62">
        <v>29</v>
      </c>
      <c r="BQ47" s="67">
        <f t="shared" si="4"/>
        <v>32.80480000000001</v>
      </c>
      <c r="IE47" s="22"/>
      <c r="IF47" s="22"/>
      <c r="IG47" s="22"/>
      <c r="IH47" s="22"/>
      <c r="II47" s="22"/>
    </row>
    <row r="48" spans="1:243" s="21" customFormat="1" ht="63.75" customHeight="1">
      <c r="A48" s="32">
        <v>36</v>
      </c>
      <c r="B48" s="105" t="s">
        <v>211</v>
      </c>
      <c r="C48" s="63" t="s">
        <v>85</v>
      </c>
      <c r="D48" s="104">
        <v>80</v>
      </c>
      <c r="E48" s="104" t="s">
        <v>145</v>
      </c>
      <c r="F48" s="62">
        <v>48.641600000000004</v>
      </c>
      <c r="G48" s="55"/>
      <c r="H48" s="55"/>
      <c r="I48" s="56" t="s">
        <v>40</v>
      </c>
      <c r="J48" s="57">
        <f t="shared" si="6"/>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80">
        <f t="shared" si="7"/>
        <v>3891.3280000000004</v>
      </c>
      <c r="BB48" s="81">
        <f t="shared" si="8"/>
        <v>3891.3280000000004</v>
      </c>
      <c r="BC48" s="61" t="str">
        <f t="shared" si="9"/>
        <v>INR  Three Thousand Eight Hundred &amp; Ninety One  and Paise Thirty Three Only</v>
      </c>
      <c r="BE48" s="62">
        <v>745</v>
      </c>
      <c r="BF48" s="54">
        <v>1024</v>
      </c>
      <c r="BG48" s="67">
        <f t="shared" si="0"/>
        <v>1158.3488000000002</v>
      </c>
      <c r="BH48" s="67">
        <f t="shared" si="1"/>
        <v>842.7440000000001</v>
      </c>
      <c r="BJ48" s="86">
        <v>82001</v>
      </c>
      <c r="BK48" s="66">
        <f t="shared" si="10"/>
        <v>98401.2</v>
      </c>
      <c r="BL48" s="67">
        <f t="shared" si="2"/>
        <v>111311.43744000001</v>
      </c>
      <c r="BM48" s="95">
        <v>56.9</v>
      </c>
      <c r="BN48" s="67">
        <f t="shared" si="3"/>
        <v>64.36528</v>
      </c>
      <c r="BP48" s="62">
        <v>43</v>
      </c>
      <c r="BQ48" s="67">
        <f t="shared" si="4"/>
        <v>48.641600000000004</v>
      </c>
      <c r="IE48" s="22"/>
      <c r="IF48" s="22"/>
      <c r="IG48" s="22"/>
      <c r="IH48" s="22"/>
      <c r="II48" s="22"/>
    </row>
    <row r="49" spans="1:243" s="21" customFormat="1" ht="76.5" customHeight="1">
      <c r="A49" s="32">
        <v>37</v>
      </c>
      <c r="B49" s="105" t="s">
        <v>212</v>
      </c>
      <c r="C49" s="63" t="s">
        <v>86</v>
      </c>
      <c r="D49" s="104">
        <v>31</v>
      </c>
      <c r="E49" s="104" t="s">
        <v>145</v>
      </c>
      <c r="F49" s="62">
        <v>179.8608</v>
      </c>
      <c r="G49" s="55"/>
      <c r="H49" s="55"/>
      <c r="I49" s="56" t="s">
        <v>40</v>
      </c>
      <c r="J49" s="57">
        <f t="shared" si="6"/>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80">
        <f t="shared" si="7"/>
        <v>5575.6848</v>
      </c>
      <c r="BB49" s="81">
        <f t="shared" si="8"/>
        <v>5575.6848</v>
      </c>
      <c r="BC49" s="61" t="str">
        <f t="shared" si="9"/>
        <v>INR  Five Thousand Five Hundred &amp; Seventy Five  and Paise Sixty Eight Only</v>
      </c>
      <c r="BE49" s="62">
        <v>750</v>
      </c>
      <c r="BF49" s="54">
        <v>1036</v>
      </c>
      <c r="BG49" s="67">
        <f t="shared" si="0"/>
        <v>1171.9232000000002</v>
      </c>
      <c r="BH49" s="67">
        <f t="shared" si="1"/>
        <v>848.4000000000001</v>
      </c>
      <c r="BJ49" s="86">
        <v>2907</v>
      </c>
      <c r="BK49" s="66">
        <f t="shared" si="10"/>
        <v>3488.4</v>
      </c>
      <c r="BL49" s="67">
        <f t="shared" si="2"/>
        <v>3946.07808</v>
      </c>
      <c r="BM49" s="95">
        <v>85.2</v>
      </c>
      <c r="BN49" s="67">
        <f t="shared" si="3"/>
        <v>96.37824</v>
      </c>
      <c r="BP49" s="62">
        <v>159</v>
      </c>
      <c r="BQ49" s="67">
        <f t="shared" si="4"/>
        <v>179.8608</v>
      </c>
      <c r="IE49" s="22"/>
      <c r="IF49" s="22"/>
      <c r="IG49" s="22"/>
      <c r="IH49" s="22"/>
      <c r="II49" s="22"/>
    </row>
    <row r="50" spans="1:243" s="21" customFormat="1" ht="48" customHeight="1">
      <c r="A50" s="32">
        <v>38</v>
      </c>
      <c r="B50" s="105" t="s">
        <v>213</v>
      </c>
      <c r="C50" s="63" t="s">
        <v>87</v>
      </c>
      <c r="D50" s="104">
        <v>7</v>
      </c>
      <c r="E50" s="104" t="s">
        <v>145</v>
      </c>
      <c r="F50" s="62">
        <v>79.18400000000001</v>
      </c>
      <c r="G50" s="55"/>
      <c r="H50" s="55"/>
      <c r="I50" s="56" t="s">
        <v>40</v>
      </c>
      <c r="J50" s="57">
        <f t="shared" si="6"/>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80">
        <f t="shared" si="7"/>
        <v>554.2880000000001</v>
      </c>
      <c r="BB50" s="81">
        <f t="shared" si="8"/>
        <v>554.2880000000001</v>
      </c>
      <c r="BC50" s="61" t="str">
        <f t="shared" si="9"/>
        <v>INR  Five Hundred &amp; Fifty Four  and Paise Twenty Nine Only</v>
      </c>
      <c r="BE50" s="62">
        <v>755</v>
      </c>
      <c r="BF50" s="54">
        <v>1048</v>
      </c>
      <c r="BG50" s="67">
        <f t="shared" si="0"/>
        <v>1185.4976000000001</v>
      </c>
      <c r="BH50" s="67">
        <f t="shared" si="1"/>
        <v>854.0560000000002</v>
      </c>
      <c r="BJ50" s="86">
        <v>10286</v>
      </c>
      <c r="BK50" s="66">
        <f t="shared" si="10"/>
        <v>12343.199999999999</v>
      </c>
      <c r="BL50" s="67">
        <f t="shared" si="2"/>
        <v>13962.627840000001</v>
      </c>
      <c r="BM50" s="95">
        <v>85.2</v>
      </c>
      <c r="BN50" s="67">
        <f t="shared" si="3"/>
        <v>96.37824</v>
      </c>
      <c r="BP50" s="62">
        <v>70</v>
      </c>
      <c r="BQ50" s="67">
        <f t="shared" si="4"/>
        <v>79.18400000000001</v>
      </c>
      <c r="IE50" s="22"/>
      <c r="IF50" s="22"/>
      <c r="IG50" s="22"/>
      <c r="IH50" s="22"/>
      <c r="II50" s="22"/>
    </row>
    <row r="51" spans="1:243" s="21" customFormat="1" ht="92.25" customHeight="1" thickBot="1">
      <c r="A51" s="32">
        <v>39</v>
      </c>
      <c r="B51" s="118" t="s">
        <v>214</v>
      </c>
      <c r="C51" s="63" t="s">
        <v>88</v>
      </c>
      <c r="D51" s="104">
        <v>27</v>
      </c>
      <c r="E51" s="116" t="s">
        <v>145</v>
      </c>
      <c r="F51" s="117">
        <v>111.98880000000001</v>
      </c>
      <c r="G51" s="55"/>
      <c r="H51" s="55"/>
      <c r="I51" s="56" t="s">
        <v>40</v>
      </c>
      <c r="J51" s="57">
        <f t="shared" si="6"/>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80">
        <f t="shared" si="7"/>
        <v>3023.6976000000004</v>
      </c>
      <c r="BB51" s="81">
        <f t="shared" si="8"/>
        <v>3023.6976000000004</v>
      </c>
      <c r="BC51" s="61" t="str">
        <f t="shared" si="9"/>
        <v>INR  Three Thousand  &amp;Twenty Three  and Paise Seventy Only</v>
      </c>
      <c r="BE51" s="62">
        <v>750</v>
      </c>
      <c r="BF51" s="54">
        <v>224</v>
      </c>
      <c r="BG51" s="67">
        <f t="shared" si="0"/>
        <v>253.38880000000003</v>
      </c>
      <c r="BH51" s="67">
        <f t="shared" si="1"/>
        <v>848.4000000000001</v>
      </c>
      <c r="BJ51" s="86">
        <v>655</v>
      </c>
      <c r="BK51" s="66">
        <f t="shared" si="10"/>
        <v>786</v>
      </c>
      <c r="BL51" s="67">
        <f t="shared" si="2"/>
        <v>889.1232000000001</v>
      </c>
      <c r="BM51" s="95">
        <v>85.2</v>
      </c>
      <c r="BN51" s="67">
        <f t="shared" si="3"/>
        <v>96.37824</v>
      </c>
      <c r="BP51" s="117">
        <v>99</v>
      </c>
      <c r="BQ51" s="67">
        <f t="shared" si="4"/>
        <v>111.98880000000001</v>
      </c>
      <c r="IE51" s="22"/>
      <c r="IF51" s="22"/>
      <c r="IG51" s="22"/>
      <c r="IH51" s="22"/>
      <c r="II51" s="22"/>
    </row>
    <row r="52" spans="1:243" s="21" customFormat="1" ht="161.25" customHeight="1">
      <c r="A52" s="32">
        <v>40</v>
      </c>
      <c r="B52" s="125" t="s">
        <v>215</v>
      </c>
      <c r="C52" s="63" t="s">
        <v>89</v>
      </c>
      <c r="D52" s="104">
        <v>17</v>
      </c>
      <c r="E52" s="114" t="s">
        <v>155</v>
      </c>
      <c r="F52" s="115">
        <v>562.2064000000001</v>
      </c>
      <c r="G52" s="55"/>
      <c r="H52" s="55"/>
      <c r="I52" s="56" t="s">
        <v>40</v>
      </c>
      <c r="J52" s="57">
        <f>IF(I52="Less(-)",-1,1)</f>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80">
        <f>total_amount_ba($B$2,$D$2,D52,F52,J52,K52,M52)</f>
        <v>9557.508800000003</v>
      </c>
      <c r="BB52" s="81">
        <f>BA52+SUM(N52:AZ52)</f>
        <v>9557.508800000003</v>
      </c>
      <c r="BC52" s="61" t="str">
        <f>SpellNumber(L52,BB52)</f>
        <v>INR  Nine Thousand Five Hundred &amp; Fifty Seven  and Paise Fifty One Only</v>
      </c>
      <c r="BE52" s="62">
        <v>755</v>
      </c>
      <c r="BF52" s="54">
        <v>1150</v>
      </c>
      <c r="BG52" s="67">
        <f t="shared" si="0"/>
        <v>1300.8800000000003</v>
      </c>
      <c r="BH52" s="67">
        <f t="shared" si="1"/>
        <v>854.0560000000002</v>
      </c>
      <c r="BJ52" s="86">
        <v>125</v>
      </c>
      <c r="BK52" s="66">
        <f t="shared" si="10"/>
        <v>150</v>
      </c>
      <c r="BL52" s="67">
        <f t="shared" si="2"/>
        <v>169.68000000000004</v>
      </c>
      <c r="BM52" s="95">
        <v>102</v>
      </c>
      <c r="BN52" s="67">
        <f t="shared" si="3"/>
        <v>115.3824</v>
      </c>
      <c r="BP52" s="115">
        <v>497</v>
      </c>
      <c r="BQ52" s="67">
        <f t="shared" si="4"/>
        <v>562.2064000000001</v>
      </c>
      <c r="IE52" s="22"/>
      <c r="IF52" s="22"/>
      <c r="IG52" s="22"/>
      <c r="IH52" s="22"/>
      <c r="II52" s="22"/>
    </row>
    <row r="53" spans="1:243" s="21" customFormat="1" ht="169.5" customHeight="1">
      <c r="A53" s="32">
        <v>41</v>
      </c>
      <c r="B53" s="113" t="s">
        <v>216</v>
      </c>
      <c r="C53" s="63" t="s">
        <v>90</v>
      </c>
      <c r="D53" s="104">
        <v>7.56</v>
      </c>
      <c r="E53" s="119" t="s">
        <v>144</v>
      </c>
      <c r="F53" s="115">
        <v>3125.5056000000004</v>
      </c>
      <c r="G53" s="55"/>
      <c r="H53" s="55"/>
      <c r="I53" s="56" t="s">
        <v>40</v>
      </c>
      <c r="J53" s="57">
        <f t="shared" si="6"/>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80">
        <f t="shared" si="7"/>
        <v>23628.822336</v>
      </c>
      <c r="BB53" s="81">
        <f t="shared" si="8"/>
        <v>23628.822336</v>
      </c>
      <c r="BC53" s="61" t="str">
        <f t="shared" si="9"/>
        <v>INR  Twenty Three Thousand Six Hundred &amp; Twenty Eight  and Paise Eighty Two Only</v>
      </c>
      <c r="BE53" s="62">
        <v>760</v>
      </c>
      <c r="BF53" s="54">
        <v>1162</v>
      </c>
      <c r="BG53" s="67">
        <f t="shared" si="0"/>
        <v>1314.4544</v>
      </c>
      <c r="BH53" s="67">
        <f t="shared" si="1"/>
        <v>859.7120000000001</v>
      </c>
      <c r="BJ53" s="86">
        <v>30</v>
      </c>
      <c r="BK53" s="66">
        <f t="shared" si="10"/>
        <v>36</v>
      </c>
      <c r="BL53" s="67">
        <f t="shared" si="2"/>
        <v>40.723200000000006</v>
      </c>
      <c r="BM53" s="95">
        <v>102.85</v>
      </c>
      <c r="BN53" s="67">
        <f t="shared" si="3"/>
        <v>116.34392000000001</v>
      </c>
      <c r="BP53" s="115">
        <v>2763</v>
      </c>
      <c r="BQ53" s="67">
        <f t="shared" si="4"/>
        <v>3125.5056000000004</v>
      </c>
      <c r="IE53" s="22"/>
      <c r="IF53" s="22"/>
      <c r="IG53" s="22"/>
      <c r="IH53" s="22"/>
      <c r="II53" s="22"/>
    </row>
    <row r="54" spans="1:243" s="21" customFormat="1" ht="119.25" customHeight="1">
      <c r="A54" s="32">
        <v>42</v>
      </c>
      <c r="B54" s="113" t="s">
        <v>217</v>
      </c>
      <c r="C54" s="63" t="s">
        <v>91</v>
      </c>
      <c r="D54" s="104">
        <v>3</v>
      </c>
      <c r="E54" s="114" t="s">
        <v>145</v>
      </c>
      <c r="F54" s="115">
        <v>116.51360000000001</v>
      </c>
      <c r="G54" s="55"/>
      <c r="H54" s="55"/>
      <c r="I54" s="56" t="s">
        <v>40</v>
      </c>
      <c r="J54" s="57">
        <f t="shared" si="6"/>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80">
        <f t="shared" si="7"/>
        <v>349.54080000000005</v>
      </c>
      <c r="BB54" s="81">
        <f t="shared" si="8"/>
        <v>349.54080000000005</v>
      </c>
      <c r="BC54" s="61" t="str">
        <f t="shared" si="9"/>
        <v>INR  Three Hundred &amp; Forty Nine  and Paise Fifty Four Only</v>
      </c>
      <c r="BE54" s="62">
        <v>186</v>
      </c>
      <c r="BF54" s="54">
        <v>1174</v>
      </c>
      <c r="BG54" s="67">
        <f t="shared" si="0"/>
        <v>1328.0288</v>
      </c>
      <c r="BH54" s="67">
        <f t="shared" si="1"/>
        <v>210.40320000000003</v>
      </c>
      <c r="BJ54" s="86">
        <v>43</v>
      </c>
      <c r="BK54" s="66">
        <f t="shared" si="10"/>
        <v>51.6</v>
      </c>
      <c r="BL54" s="67">
        <f t="shared" si="2"/>
        <v>58.36992000000001</v>
      </c>
      <c r="BM54" s="95">
        <v>103.7</v>
      </c>
      <c r="BN54" s="67">
        <f t="shared" si="3"/>
        <v>117.30544000000002</v>
      </c>
      <c r="BP54" s="115">
        <v>103</v>
      </c>
      <c r="BQ54" s="67">
        <f t="shared" si="4"/>
        <v>116.51360000000001</v>
      </c>
      <c r="IE54" s="22"/>
      <c r="IF54" s="22"/>
      <c r="IG54" s="22"/>
      <c r="IH54" s="22"/>
      <c r="II54" s="22"/>
    </row>
    <row r="55" spans="1:243" s="21" customFormat="1" ht="46.5" customHeight="1">
      <c r="A55" s="32">
        <v>43</v>
      </c>
      <c r="B55" s="113" t="s">
        <v>218</v>
      </c>
      <c r="C55" s="63" t="s">
        <v>92</v>
      </c>
      <c r="D55" s="104">
        <v>3</v>
      </c>
      <c r="E55" s="119" t="s">
        <v>145</v>
      </c>
      <c r="F55" s="115">
        <v>45.248000000000005</v>
      </c>
      <c r="G55" s="55"/>
      <c r="H55" s="55"/>
      <c r="I55" s="56" t="s">
        <v>40</v>
      </c>
      <c r="J55" s="57">
        <f t="shared" si="6"/>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80">
        <f t="shared" si="7"/>
        <v>135.74400000000003</v>
      </c>
      <c r="BB55" s="81">
        <f t="shared" si="8"/>
        <v>135.74400000000003</v>
      </c>
      <c r="BC55" s="61" t="str">
        <f t="shared" si="9"/>
        <v>INR  One Hundred &amp; Thirty Five  and Paise Seventy Four Only</v>
      </c>
      <c r="BE55" s="62">
        <v>190</v>
      </c>
      <c r="BF55" s="54">
        <v>1186</v>
      </c>
      <c r="BG55" s="67">
        <f t="shared" si="0"/>
        <v>1341.6032000000002</v>
      </c>
      <c r="BH55" s="67">
        <f t="shared" si="1"/>
        <v>214.92800000000003</v>
      </c>
      <c r="BJ55" s="86">
        <v>163</v>
      </c>
      <c r="BK55" s="66">
        <f t="shared" si="10"/>
        <v>195.6</v>
      </c>
      <c r="BL55" s="67">
        <f t="shared" si="2"/>
        <v>221.26272</v>
      </c>
      <c r="BM55" s="95">
        <v>36</v>
      </c>
      <c r="BN55" s="67">
        <f t="shared" si="3"/>
        <v>40.723200000000006</v>
      </c>
      <c r="BP55" s="115">
        <v>40</v>
      </c>
      <c r="BQ55" s="67">
        <f t="shared" si="4"/>
        <v>45.248000000000005</v>
      </c>
      <c r="IE55" s="22"/>
      <c r="IF55" s="22"/>
      <c r="IG55" s="22"/>
      <c r="IH55" s="22"/>
      <c r="II55" s="22"/>
    </row>
    <row r="56" spans="1:243" s="21" customFormat="1" ht="45.75" customHeight="1">
      <c r="A56" s="32">
        <v>44</v>
      </c>
      <c r="B56" s="113" t="s">
        <v>219</v>
      </c>
      <c r="C56" s="63" t="s">
        <v>93</v>
      </c>
      <c r="D56" s="104">
        <v>3</v>
      </c>
      <c r="E56" s="114" t="s">
        <v>145</v>
      </c>
      <c r="F56" s="115">
        <v>28.280000000000005</v>
      </c>
      <c r="G56" s="55"/>
      <c r="H56" s="55"/>
      <c r="I56" s="56" t="s">
        <v>40</v>
      </c>
      <c r="J56" s="57">
        <f t="shared" si="6"/>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80">
        <f t="shared" si="7"/>
        <v>84.84000000000002</v>
      </c>
      <c r="BB56" s="81">
        <f t="shared" si="8"/>
        <v>84.84000000000002</v>
      </c>
      <c r="BC56" s="61" t="str">
        <f t="shared" si="9"/>
        <v>INR  Eighty Four and Paise Eighty Four Only</v>
      </c>
      <c r="BE56" s="62">
        <v>194</v>
      </c>
      <c r="BF56" s="54">
        <v>698</v>
      </c>
      <c r="BG56" s="67">
        <f t="shared" si="0"/>
        <v>789.5776000000001</v>
      </c>
      <c r="BH56" s="67">
        <f t="shared" si="1"/>
        <v>219.45280000000002</v>
      </c>
      <c r="BJ56" s="86">
        <v>123</v>
      </c>
      <c r="BK56" s="66">
        <f t="shared" si="10"/>
        <v>147.6</v>
      </c>
      <c r="BL56" s="67">
        <f t="shared" si="2"/>
        <v>166.96512</v>
      </c>
      <c r="BM56" s="95">
        <v>36</v>
      </c>
      <c r="BN56" s="67">
        <f t="shared" si="3"/>
        <v>40.723200000000006</v>
      </c>
      <c r="BP56" s="115">
        <v>25</v>
      </c>
      <c r="BQ56" s="67">
        <f t="shared" si="4"/>
        <v>28.280000000000005</v>
      </c>
      <c r="IE56" s="22"/>
      <c r="IF56" s="22"/>
      <c r="IG56" s="22"/>
      <c r="IH56" s="22"/>
      <c r="II56" s="22"/>
    </row>
    <row r="57" spans="1:243" s="21" customFormat="1" ht="186.75" customHeight="1">
      <c r="A57" s="32">
        <v>45</v>
      </c>
      <c r="B57" s="105" t="s">
        <v>220</v>
      </c>
      <c r="C57" s="63" t="s">
        <v>94</v>
      </c>
      <c r="D57" s="104">
        <v>20.4</v>
      </c>
      <c r="E57" s="104" t="s">
        <v>221</v>
      </c>
      <c r="F57" s="62">
        <v>4898.0960000000005</v>
      </c>
      <c r="G57" s="55"/>
      <c r="H57" s="55"/>
      <c r="I57" s="56" t="s">
        <v>40</v>
      </c>
      <c r="J57" s="57">
        <f t="shared" si="6"/>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80">
        <f t="shared" si="7"/>
        <v>99921.1584</v>
      </c>
      <c r="BB57" s="81">
        <f t="shared" si="8"/>
        <v>99921.1584</v>
      </c>
      <c r="BC57" s="61" t="str">
        <f t="shared" si="9"/>
        <v>INR  Ninety Nine Thousand Nine Hundred &amp; Twenty One  and Paise Sixteen Only</v>
      </c>
      <c r="BE57" s="62">
        <v>198</v>
      </c>
      <c r="BF57" s="54">
        <v>703</v>
      </c>
      <c r="BG57" s="67">
        <f t="shared" si="0"/>
        <v>795.2336000000001</v>
      </c>
      <c r="BH57" s="67">
        <f t="shared" si="1"/>
        <v>223.97760000000002</v>
      </c>
      <c r="BJ57" s="86">
        <v>79</v>
      </c>
      <c r="BK57" s="66">
        <f t="shared" si="10"/>
        <v>94.8</v>
      </c>
      <c r="BL57" s="67">
        <f t="shared" si="2"/>
        <v>107.23776000000001</v>
      </c>
      <c r="BM57" s="95">
        <v>36</v>
      </c>
      <c r="BN57" s="67">
        <f t="shared" si="3"/>
        <v>40.723200000000006</v>
      </c>
      <c r="BP57" s="62">
        <v>4330</v>
      </c>
      <c r="BQ57" s="67">
        <f t="shared" si="4"/>
        <v>4898.0960000000005</v>
      </c>
      <c r="IE57" s="22"/>
      <c r="IF57" s="22"/>
      <c r="IG57" s="22"/>
      <c r="IH57" s="22"/>
      <c r="II57" s="22"/>
    </row>
    <row r="58" spans="1:243" s="21" customFormat="1" ht="72.75" customHeight="1">
      <c r="A58" s="32">
        <v>46</v>
      </c>
      <c r="B58" s="105" t="s">
        <v>222</v>
      </c>
      <c r="C58" s="63" t="s">
        <v>95</v>
      </c>
      <c r="D58" s="104">
        <v>15</v>
      </c>
      <c r="E58" s="120" t="s">
        <v>146</v>
      </c>
      <c r="F58" s="62">
        <v>330.3104</v>
      </c>
      <c r="G58" s="55"/>
      <c r="H58" s="55"/>
      <c r="I58" s="56" t="s">
        <v>40</v>
      </c>
      <c r="J58" s="57">
        <f t="shared" si="6"/>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80">
        <f t="shared" si="7"/>
        <v>4954.656</v>
      </c>
      <c r="BB58" s="81">
        <f t="shared" si="8"/>
        <v>4954.656</v>
      </c>
      <c r="BC58" s="61" t="str">
        <f t="shared" si="9"/>
        <v>INR  Four Thousand Nine Hundred &amp; Fifty Four  and Paise Sixty Six Only</v>
      </c>
      <c r="BE58" s="62">
        <v>161</v>
      </c>
      <c r="BF58" s="54">
        <v>708</v>
      </c>
      <c r="BG58" s="67">
        <f t="shared" si="0"/>
        <v>800.8896000000001</v>
      </c>
      <c r="BH58" s="67">
        <f t="shared" si="1"/>
        <v>182.12320000000003</v>
      </c>
      <c r="BJ58" s="86">
        <v>16</v>
      </c>
      <c r="BK58" s="66">
        <f t="shared" si="10"/>
        <v>19.2</v>
      </c>
      <c r="BL58" s="67">
        <f t="shared" si="2"/>
        <v>21.719040000000003</v>
      </c>
      <c r="BM58" s="95">
        <v>96</v>
      </c>
      <c r="BN58" s="67">
        <f t="shared" si="3"/>
        <v>108.5952</v>
      </c>
      <c r="BP58" s="62">
        <v>292</v>
      </c>
      <c r="BQ58" s="67">
        <f t="shared" si="4"/>
        <v>330.3104</v>
      </c>
      <c r="IE58" s="22"/>
      <c r="IF58" s="22"/>
      <c r="IG58" s="22"/>
      <c r="IH58" s="22"/>
      <c r="II58" s="22"/>
    </row>
    <row r="59" spans="1:243" s="21" customFormat="1" ht="78.75" customHeight="1">
      <c r="A59" s="32">
        <v>47</v>
      </c>
      <c r="B59" s="105" t="s">
        <v>223</v>
      </c>
      <c r="C59" s="63" t="s">
        <v>96</v>
      </c>
      <c r="D59" s="104">
        <v>15</v>
      </c>
      <c r="E59" s="120" t="s">
        <v>148</v>
      </c>
      <c r="F59" s="62">
        <v>135.744</v>
      </c>
      <c r="G59" s="55"/>
      <c r="H59" s="55"/>
      <c r="I59" s="56" t="s">
        <v>40</v>
      </c>
      <c r="J59" s="57">
        <f>IF(I59="Less(-)",-1,1)</f>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80">
        <f>total_amount_ba($B$2,$D$2,D59,F59,J59,K59,M59)</f>
        <v>2036.16</v>
      </c>
      <c r="BB59" s="81">
        <f>BA59+SUM(N59:AZ59)</f>
        <v>2036.16</v>
      </c>
      <c r="BC59" s="61" t="str">
        <f>SpellNumber(L59,BB59)</f>
        <v>INR  Two Thousand  &amp;Thirty Six  and Paise Sixteen Only</v>
      </c>
      <c r="BE59" s="62">
        <v>165</v>
      </c>
      <c r="BF59" s="54">
        <v>713</v>
      </c>
      <c r="BG59" s="67">
        <f t="shared" si="0"/>
        <v>806.5456</v>
      </c>
      <c r="BH59" s="67">
        <f t="shared" si="1"/>
        <v>186.64800000000002</v>
      </c>
      <c r="BJ59" s="86">
        <v>480</v>
      </c>
      <c r="BK59" s="66">
        <f t="shared" si="10"/>
        <v>576</v>
      </c>
      <c r="BL59" s="67">
        <f t="shared" si="2"/>
        <v>651.5712000000001</v>
      </c>
      <c r="BM59" s="95">
        <v>96</v>
      </c>
      <c r="BN59" s="67">
        <f t="shared" si="3"/>
        <v>108.5952</v>
      </c>
      <c r="BP59" s="62">
        <v>120</v>
      </c>
      <c r="BQ59" s="67">
        <f t="shared" si="4"/>
        <v>135.744</v>
      </c>
      <c r="IE59" s="22"/>
      <c r="IF59" s="22"/>
      <c r="IG59" s="22"/>
      <c r="IH59" s="22"/>
      <c r="II59" s="22"/>
    </row>
    <row r="60" spans="1:243" s="21" customFormat="1" ht="78" customHeight="1">
      <c r="A60" s="32">
        <v>48</v>
      </c>
      <c r="B60" s="105" t="s">
        <v>224</v>
      </c>
      <c r="C60" s="63" t="s">
        <v>97</v>
      </c>
      <c r="D60" s="104">
        <v>15</v>
      </c>
      <c r="E60" s="120" t="s">
        <v>148</v>
      </c>
      <c r="F60" s="62">
        <v>23.755200000000002</v>
      </c>
      <c r="G60" s="55"/>
      <c r="H60" s="55"/>
      <c r="I60" s="56" t="s">
        <v>40</v>
      </c>
      <c r="J60" s="57">
        <f t="shared" si="6"/>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80">
        <f t="shared" si="7"/>
        <v>356.32800000000003</v>
      </c>
      <c r="BB60" s="81">
        <f t="shared" si="8"/>
        <v>356.32800000000003</v>
      </c>
      <c r="BC60" s="61" t="str">
        <f t="shared" si="9"/>
        <v>INR  Three Hundred &amp; Fifty Six  and Paise Thirty Three Only</v>
      </c>
      <c r="BE60" s="62">
        <v>169</v>
      </c>
      <c r="BF60" s="54">
        <v>703</v>
      </c>
      <c r="BG60" s="67">
        <f t="shared" si="0"/>
        <v>795.2336000000001</v>
      </c>
      <c r="BH60" s="67">
        <f t="shared" si="1"/>
        <v>191.17280000000002</v>
      </c>
      <c r="BJ60" s="86">
        <v>5309</v>
      </c>
      <c r="BK60" s="66">
        <f t="shared" si="10"/>
        <v>6370.8</v>
      </c>
      <c r="BL60" s="67">
        <f t="shared" si="2"/>
        <v>7206.648960000001</v>
      </c>
      <c r="BM60" s="95">
        <v>96</v>
      </c>
      <c r="BN60" s="67">
        <f t="shared" si="3"/>
        <v>108.5952</v>
      </c>
      <c r="BP60" s="62">
        <v>21</v>
      </c>
      <c r="BQ60" s="67">
        <f t="shared" si="4"/>
        <v>23.755200000000002</v>
      </c>
      <c r="IE60" s="22"/>
      <c r="IF60" s="22"/>
      <c r="IG60" s="22"/>
      <c r="IH60" s="22"/>
      <c r="II60" s="22"/>
    </row>
    <row r="61" spans="1:243" s="21" customFormat="1" ht="119.25" customHeight="1">
      <c r="A61" s="32">
        <v>49</v>
      </c>
      <c r="B61" s="105" t="s">
        <v>225</v>
      </c>
      <c r="C61" s="63" t="s">
        <v>98</v>
      </c>
      <c r="D61" s="104">
        <v>434.8</v>
      </c>
      <c r="E61" s="120" t="s">
        <v>176</v>
      </c>
      <c r="F61" s="62">
        <v>13.5744</v>
      </c>
      <c r="G61" s="55"/>
      <c r="H61" s="55"/>
      <c r="I61" s="56" t="s">
        <v>40</v>
      </c>
      <c r="J61" s="57">
        <f t="shared" si="6"/>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80">
        <f t="shared" si="7"/>
        <v>5902.14912</v>
      </c>
      <c r="BB61" s="81">
        <f t="shared" si="8"/>
        <v>5902.14912</v>
      </c>
      <c r="BC61" s="61" t="str">
        <f t="shared" si="9"/>
        <v>INR  Five Thousand Nine Hundred &amp; Two  and Paise Fifteen Only</v>
      </c>
      <c r="BE61" s="62">
        <v>173</v>
      </c>
      <c r="BF61" s="54">
        <v>708</v>
      </c>
      <c r="BG61" s="67">
        <f t="shared" si="0"/>
        <v>800.8896000000001</v>
      </c>
      <c r="BH61" s="67">
        <f t="shared" si="1"/>
        <v>195.69760000000002</v>
      </c>
      <c r="BJ61" s="86">
        <v>292</v>
      </c>
      <c r="BK61" s="66">
        <f t="shared" si="10"/>
        <v>350.4</v>
      </c>
      <c r="BL61" s="67">
        <f t="shared" si="2"/>
        <v>396.37248000000005</v>
      </c>
      <c r="BM61" s="95">
        <v>45.6</v>
      </c>
      <c r="BN61" s="67">
        <f t="shared" si="3"/>
        <v>51.58272000000001</v>
      </c>
      <c r="BP61" s="62">
        <v>12</v>
      </c>
      <c r="BQ61" s="67">
        <f t="shared" si="4"/>
        <v>13.5744</v>
      </c>
      <c r="IE61" s="22"/>
      <c r="IF61" s="22"/>
      <c r="IG61" s="22"/>
      <c r="IH61" s="22"/>
      <c r="II61" s="22"/>
    </row>
    <row r="62" spans="1:243" s="21" customFormat="1" ht="116.25" customHeight="1" thickBot="1">
      <c r="A62" s="32">
        <v>50</v>
      </c>
      <c r="B62" s="118" t="s">
        <v>226</v>
      </c>
      <c r="C62" s="63" t="s">
        <v>99</v>
      </c>
      <c r="D62" s="104">
        <v>502.25</v>
      </c>
      <c r="E62" s="121" t="s">
        <v>176</v>
      </c>
      <c r="F62" s="117">
        <v>290.71840000000003</v>
      </c>
      <c r="G62" s="55"/>
      <c r="H62" s="55"/>
      <c r="I62" s="56" t="s">
        <v>40</v>
      </c>
      <c r="J62" s="57">
        <f t="shared" si="6"/>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80">
        <f t="shared" si="7"/>
        <v>146013.3164</v>
      </c>
      <c r="BB62" s="81">
        <f t="shared" si="8"/>
        <v>146013.3164</v>
      </c>
      <c r="BC62" s="61" t="str">
        <f t="shared" si="9"/>
        <v>INR  One Lakh Forty Six Thousand  &amp;Thirteen  and Paise Thirty Two Only</v>
      </c>
      <c r="BE62" s="62">
        <v>129</v>
      </c>
      <c r="BF62" s="54">
        <v>713</v>
      </c>
      <c r="BG62" s="67">
        <f t="shared" si="0"/>
        <v>806.5456</v>
      </c>
      <c r="BH62" s="67">
        <f t="shared" si="1"/>
        <v>145.92480000000003</v>
      </c>
      <c r="BJ62" s="86">
        <v>195</v>
      </c>
      <c r="BK62" s="66">
        <f t="shared" si="10"/>
        <v>234</v>
      </c>
      <c r="BL62" s="67">
        <f t="shared" si="2"/>
        <v>264.7008000000001</v>
      </c>
      <c r="BM62" s="95">
        <v>45.6</v>
      </c>
      <c r="BN62" s="67">
        <f t="shared" si="3"/>
        <v>51.58272000000001</v>
      </c>
      <c r="BP62" s="117">
        <v>257</v>
      </c>
      <c r="BQ62" s="67">
        <f t="shared" si="4"/>
        <v>290.71840000000003</v>
      </c>
      <c r="IE62" s="22"/>
      <c r="IF62" s="22"/>
      <c r="IG62" s="22"/>
      <c r="IH62" s="22"/>
      <c r="II62" s="22"/>
    </row>
    <row r="63" spans="1:243" s="21" customFormat="1" ht="84.75" customHeight="1">
      <c r="A63" s="32">
        <v>51</v>
      </c>
      <c r="B63" s="110" t="s">
        <v>227</v>
      </c>
      <c r="C63" s="63" t="s">
        <v>100</v>
      </c>
      <c r="D63" s="104">
        <v>50.04612</v>
      </c>
      <c r="E63" s="122" t="s">
        <v>178</v>
      </c>
      <c r="F63" s="112">
        <v>5672.968</v>
      </c>
      <c r="G63" s="55"/>
      <c r="H63" s="55"/>
      <c r="I63" s="56" t="s">
        <v>40</v>
      </c>
      <c r="J63" s="57">
        <f t="shared" si="6"/>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80">
        <f t="shared" si="7"/>
        <v>283910.03728416</v>
      </c>
      <c r="BB63" s="81">
        <f t="shared" si="8"/>
        <v>283910.03728416</v>
      </c>
      <c r="BC63" s="61" t="str">
        <f t="shared" si="9"/>
        <v>INR  Two Lakh Eighty Three Thousand Nine Hundred &amp; Ten  and Paise Four Only</v>
      </c>
      <c r="BE63" s="62">
        <v>133</v>
      </c>
      <c r="BF63" s="54">
        <v>718</v>
      </c>
      <c r="BG63" s="67">
        <f t="shared" si="0"/>
        <v>812.2016000000001</v>
      </c>
      <c r="BH63" s="67">
        <f t="shared" si="1"/>
        <v>150.4496</v>
      </c>
      <c r="BJ63" s="86">
        <v>147</v>
      </c>
      <c r="BK63" s="66">
        <f t="shared" si="10"/>
        <v>176.4</v>
      </c>
      <c r="BL63" s="67">
        <f t="shared" si="2"/>
        <v>199.54368000000002</v>
      </c>
      <c r="BM63" s="95">
        <v>45.6</v>
      </c>
      <c r="BN63" s="67">
        <f t="shared" si="3"/>
        <v>51.58272000000001</v>
      </c>
      <c r="BP63" s="112">
        <v>5015</v>
      </c>
      <c r="BQ63" s="67">
        <f t="shared" si="4"/>
        <v>5672.968</v>
      </c>
      <c r="IE63" s="22"/>
      <c r="IF63" s="22"/>
      <c r="IG63" s="22"/>
      <c r="IH63" s="22"/>
      <c r="II63" s="22"/>
    </row>
    <row r="64" spans="1:243" s="21" customFormat="1" ht="306.75" customHeight="1">
      <c r="A64" s="32">
        <v>52</v>
      </c>
      <c r="B64" s="113" t="s">
        <v>228</v>
      </c>
      <c r="C64" s="63" t="s">
        <v>101</v>
      </c>
      <c r="D64" s="104">
        <v>10</v>
      </c>
      <c r="E64" s="123" t="s">
        <v>151</v>
      </c>
      <c r="F64" s="115">
        <v>200.22240000000002</v>
      </c>
      <c r="G64" s="55"/>
      <c r="H64" s="55"/>
      <c r="I64" s="56" t="s">
        <v>40</v>
      </c>
      <c r="J64" s="57">
        <f>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80">
        <f>total_amount_ba($B$2,$D$2,D64,F64,J64,K64,M64)</f>
        <v>2002.2240000000002</v>
      </c>
      <c r="BB64" s="81">
        <f>BA64+SUM(N64:AZ64)</f>
        <v>2002.2240000000002</v>
      </c>
      <c r="BC64" s="61" t="str">
        <f>SpellNumber(L64,BB64)</f>
        <v>INR  Two Thousand  &amp;Two  and Paise Twenty Two Only</v>
      </c>
      <c r="BE64" s="62">
        <v>137</v>
      </c>
      <c r="BF64" s="54">
        <v>1269</v>
      </c>
      <c r="BG64" s="67">
        <f t="shared" si="0"/>
        <v>1435.4928000000002</v>
      </c>
      <c r="BH64" s="67">
        <f t="shared" si="1"/>
        <v>154.97440000000003</v>
      </c>
      <c r="BJ64" s="86">
        <v>85</v>
      </c>
      <c r="BK64" s="66">
        <f t="shared" si="10"/>
        <v>102</v>
      </c>
      <c r="BL64" s="67">
        <f t="shared" si="2"/>
        <v>115.3824</v>
      </c>
      <c r="BM64" s="95">
        <v>98.4</v>
      </c>
      <c r="BN64" s="67">
        <f t="shared" si="3"/>
        <v>111.31008000000001</v>
      </c>
      <c r="BP64" s="115">
        <v>177</v>
      </c>
      <c r="BQ64" s="67">
        <f t="shared" si="4"/>
        <v>200.22240000000002</v>
      </c>
      <c r="IE64" s="22"/>
      <c r="IF64" s="22"/>
      <c r="IG64" s="22"/>
      <c r="IH64" s="22"/>
      <c r="II64" s="22"/>
    </row>
    <row r="65" spans="1:243" s="21" customFormat="1" ht="318" customHeight="1">
      <c r="A65" s="32">
        <v>53</v>
      </c>
      <c r="B65" s="113" t="s">
        <v>229</v>
      </c>
      <c r="C65" s="63" t="s">
        <v>102</v>
      </c>
      <c r="D65" s="104">
        <v>5</v>
      </c>
      <c r="E65" s="123" t="s">
        <v>151</v>
      </c>
      <c r="F65" s="115">
        <v>145.92480000000003</v>
      </c>
      <c r="G65" s="55"/>
      <c r="H65" s="55"/>
      <c r="I65" s="56" t="s">
        <v>40</v>
      </c>
      <c r="J65" s="57">
        <f t="shared" si="6"/>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80">
        <f t="shared" si="7"/>
        <v>729.6240000000001</v>
      </c>
      <c r="BB65" s="81">
        <f t="shared" si="8"/>
        <v>729.6240000000001</v>
      </c>
      <c r="BC65" s="61" t="str">
        <f t="shared" si="9"/>
        <v>INR  Seven Hundred &amp; Twenty Nine  and Paise Sixty Two Only</v>
      </c>
      <c r="BE65" s="62">
        <v>141</v>
      </c>
      <c r="BF65" s="54">
        <v>1274</v>
      </c>
      <c r="BG65" s="67">
        <f t="shared" si="0"/>
        <v>1441.1488000000002</v>
      </c>
      <c r="BH65" s="67">
        <f t="shared" si="1"/>
        <v>159.49920000000003</v>
      </c>
      <c r="BJ65" s="86">
        <v>21</v>
      </c>
      <c r="BK65" s="66">
        <f t="shared" si="10"/>
        <v>25.2</v>
      </c>
      <c r="BL65" s="67">
        <f t="shared" si="2"/>
        <v>28.506240000000002</v>
      </c>
      <c r="BM65" s="95">
        <v>98.4</v>
      </c>
      <c r="BN65" s="67">
        <f t="shared" si="3"/>
        <v>111.31008000000001</v>
      </c>
      <c r="BP65" s="115">
        <v>129</v>
      </c>
      <c r="BQ65" s="67">
        <f t="shared" si="4"/>
        <v>145.92480000000003</v>
      </c>
      <c r="IE65" s="22"/>
      <c r="IF65" s="22"/>
      <c r="IG65" s="22"/>
      <c r="IH65" s="22"/>
      <c r="II65" s="22"/>
    </row>
    <row r="66" spans="1:243" s="21" customFormat="1" ht="314.25" customHeight="1">
      <c r="A66" s="32">
        <v>54</v>
      </c>
      <c r="B66" s="113" t="s">
        <v>230</v>
      </c>
      <c r="C66" s="63" t="s">
        <v>103</v>
      </c>
      <c r="D66" s="104">
        <v>5</v>
      </c>
      <c r="E66" s="123" t="s">
        <v>151</v>
      </c>
      <c r="F66" s="115">
        <v>114.25120000000001</v>
      </c>
      <c r="G66" s="55"/>
      <c r="H66" s="55"/>
      <c r="I66" s="56" t="s">
        <v>40</v>
      </c>
      <c r="J66" s="57">
        <f t="shared" si="6"/>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80">
        <f t="shared" si="7"/>
        <v>571.2560000000001</v>
      </c>
      <c r="BB66" s="81">
        <f t="shared" si="8"/>
        <v>571.2560000000001</v>
      </c>
      <c r="BC66" s="61" t="str">
        <f t="shared" si="9"/>
        <v>INR  Five Hundred &amp; Seventy One  and Paise Twenty Six Only</v>
      </c>
      <c r="BE66" s="62">
        <v>119</v>
      </c>
      <c r="BF66" s="54">
        <v>1279</v>
      </c>
      <c r="BG66" s="67">
        <f t="shared" si="0"/>
        <v>1446.8048000000003</v>
      </c>
      <c r="BH66" s="67">
        <f t="shared" si="1"/>
        <v>134.6128</v>
      </c>
      <c r="BJ66" s="86">
        <v>33</v>
      </c>
      <c r="BK66" s="66">
        <f t="shared" si="10"/>
        <v>39.6</v>
      </c>
      <c r="BL66" s="67">
        <f t="shared" si="2"/>
        <v>44.79552</v>
      </c>
      <c r="BM66" s="95">
        <v>98.4</v>
      </c>
      <c r="BN66" s="67">
        <f t="shared" si="3"/>
        <v>111.31008000000001</v>
      </c>
      <c r="BP66" s="115">
        <v>101</v>
      </c>
      <c r="BQ66" s="67">
        <f t="shared" si="4"/>
        <v>114.25120000000001</v>
      </c>
      <c r="IE66" s="22"/>
      <c r="IF66" s="22"/>
      <c r="IG66" s="22"/>
      <c r="IH66" s="22"/>
      <c r="II66" s="22"/>
    </row>
    <row r="67" spans="1:243" s="21" customFormat="1" ht="99" customHeight="1">
      <c r="A67" s="32">
        <v>55</v>
      </c>
      <c r="B67" s="113" t="s">
        <v>231</v>
      </c>
      <c r="C67" s="63" t="s">
        <v>104</v>
      </c>
      <c r="D67" s="104">
        <v>4</v>
      </c>
      <c r="E67" s="123" t="s">
        <v>145</v>
      </c>
      <c r="F67" s="115">
        <v>1423.0496</v>
      </c>
      <c r="G67" s="55"/>
      <c r="H67" s="55"/>
      <c r="I67" s="56" t="s">
        <v>40</v>
      </c>
      <c r="J67" s="57">
        <f t="shared" si="6"/>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80">
        <f t="shared" si="7"/>
        <v>5692.1984</v>
      </c>
      <c r="BB67" s="81">
        <f t="shared" si="8"/>
        <v>5692.1984</v>
      </c>
      <c r="BC67" s="61" t="str">
        <f t="shared" si="9"/>
        <v>INR  Five Thousand Six Hundred &amp; Ninety Two  and Paise Twenty Only</v>
      </c>
      <c r="BE67" s="62">
        <v>71907</v>
      </c>
      <c r="BF67" s="54">
        <v>1284</v>
      </c>
      <c r="BG67" s="67">
        <f t="shared" si="0"/>
        <v>1452.4608</v>
      </c>
      <c r="BH67" s="67">
        <f t="shared" si="1"/>
        <v>81341.19840000001</v>
      </c>
      <c r="BJ67" s="86">
        <v>57</v>
      </c>
      <c r="BK67" s="66">
        <f t="shared" si="10"/>
        <v>68.39999999999999</v>
      </c>
      <c r="BL67" s="67">
        <f t="shared" si="2"/>
        <v>77.37408</v>
      </c>
      <c r="BM67" s="95">
        <v>1248</v>
      </c>
      <c r="BN67" s="67">
        <f t="shared" si="3"/>
        <v>1411.7376000000002</v>
      </c>
      <c r="BP67" s="115">
        <v>1258</v>
      </c>
      <c r="BQ67" s="67">
        <f t="shared" si="4"/>
        <v>1423.0496</v>
      </c>
      <c r="IE67" s="22"/>
      <c r="IF67" s="22"/>
      <c r="IG67" s="22"/>
      <c r="IH67" s="22"/>
      <c r="II67" s="22"/>
    </row>
    <row r="68" spans="1:243" s="21" customFormat="1" ht="104.25" customHeight="1">
      <c r="A68" s="32">
        <v>56</v>
      </c>
      <c r="B68" s="113" t="s">
        <v>232</v>
      </c>
      <c r="C68" s="63" t="s">
        <v>105</v>
      </c>
      <c r="D68" s="104">
        <v>8</v>
      </c>
      <c r="E68" s="123" t="s">
        <v>145</v>
      </c>
      <c r="F68" s="115">
        <v>1031.6544000000001</v>
      </c>
      <c r="G68" s="55"/>
      <c r="H68" s="55"/>
      <c r="I68" s="56" t="s">
        <v>40</v>
      </c>
      <c r="J68" s="57">
        <f t="shared" si="6"/>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80">
        <f t="shared" si="7"/>
        <v>8253.235200000001</v>
      </c>
      <c r="BB68" s="81">
        <f t="shared" si="8"/>
        <v>8253.235200000001</v>
      </c>
      <c r="BC68" s="61" t="str">
        <f t="shared" si="9"/>
        <v>INR  Eight Thousand Two Hundred &amp; Fifty Three  and Paise Twenty Four Only</v>
      </c>
      <c r="BE68" s="62">
        <v>25</v>
      </c>
      <c r="BF68" s="54">
        <v>2313</v>
      </c>
      <c r="BG68" s="67">
        <f t="shared" si="0"/>
        <v>2616.4656000000004</v>
      </c>
      <c r="BH68" s="67">
        <f t="shared" si="1"/>
        <v>28.280000000000005</v>
      </c>
      <c r="BJ68" s="86">
        <v>84</v>
      </c>
      <c r="BK68" s="66">
        <f t="shared" si="10"/>
        <v>100.8</v>
      </c>
      <c r="BL68" s="67">
        <f t="shared" si="2"/>
        <v>114.02496000000001</v>
      </c>
      <c r="BM68" s="95">
        <v>1262.4</v>
      </c>
      <c r="BN68" s="67">
        <f t="shared" si="3"/>
        <v>1428.0268800000001</v>
      </c>
      <c r="BP68" s="115">
        <v>912</v>
      </c>
      <c r="BQ68" s="67">
        <f t="shared" si="4"/>
        <v>1031.6544000000001</v>
      </c>
      <c r="IE68" s="22"/>
      <c r="IF68" s="22"/>
      <c r="IG68" s="22"/>
      <c r="IH68" s="22"/>
      <c r="II68" s="22"/>
    </row>
    <row r="69" spans="1:243" s="21" customFormat="1" ht="97.5" customHeight="1">
      <c r="A69" s="32">
        <v>57</v>
      </c>
      <c r="B69" s="113" t="s">
        <v>233</v>
      </c>
      <c r="C69" s="63" t="s">
        <v>106</v>
      </c>
      <c r="D69" s="104">
        <v>8</v>
      </c>
      <c r="E69" s="123" t="s">
        <v>145</v>
      </c>
      <c r="F69" s="115">
        <v>743.1984</v>
      </c>
      <c r="G69" s="55"/>
      <c r="H69" s="55"/>
      <c r="I69" s="56" t="s">
        <v>40</v>
      </c>
      <c r="J69" s="57">
        <f>IF(I69="Less(-)",-1,1)</f>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80">
        <f>total_amount_ba($B$2,$D$2,D69,F69,J69,K69,M69)</f>
        <v>5945.5872</v>
      </c>
      <c r="BB69" s="81">
        <f>BA69+SUM(N69:AZ69)</f>
        <v>5945.5872</v>
      </c>
      <c r="BC69" s="61" t="str">
        <f>SpellNumber(L69,BB69)</f>
        <v>INR  Five Thousand Nine Hundred &amp; Forty Five  and Paise Fifty Nine Only</v>
      </c>
      <c r="BE69" s="62">
        <v>2270</v>
      </c>
      <c r="BF69" s="54">
        <v>10021</v>
      </c>
      <c r="BG69" s="67">
        <f t="shared" si="0"/>
        <v>11335.755200000001</v>
      </c>
      <c r="BH69" s="67">
        <f t="shared" si="1"/>
        <v>2567.824</v>
      </c>
      <c r="BJ69" s="86">
        <v>861</v>
      </c>
      <c r="BK69" s="66">
        <f t="shared" si="10"/>
        <v>1033.2</v>
      </c>
      <c r="BL69" s="67">
        <f t="shared" si="2"/>
        <v>1168.7558400000003</v>
      </c>
      <c r="BM69" s="95">
        <v>1276.8</v>
      </c>
      <c r="BN69" s="67">
        <f t="shared" si="3"/>
        <v>1444.31616</v>
      </c>
      <c r="BP69" s="115">
        <v>657</v>
      </c>
      <c r="BQ69" s="67">
        <f t="shared" si="4"/>
        <v>743.1984</v>
      </c>
      <c r="IE69" s="22"/>
      <c r="IF69" s="22"/>
      <c r="IG69" s="22"/>
      <c r="IH69" s="22"/>
      <c r="II69" s="22"/>
    </row>
    <row r="70" spans="1:243" s="21" customFormat="1" ht="87.75" customHeight="1">
      <c r="A70" s="32">
        <v>58</v>
      </c>
      <c r="B70" s="113" t="s">
        <v>234</v>
      </c>
      <c r="C70" s="63" t="s">
        <v>107</v>
      </c>
      <c r="D70" s="104">
        <v>1</v>
      </c>
      <c r="E70" s="123" t="s">
        <v>145</v>
      </c>
      <c r="F70" s="115">
        <v>3715.992</v>
      </c>
      <c r="G70" s="55"/>
      <c r="H70" s="55"/>
      <c r="I70" s="56" t="s">
        <v>40</v>
      </c>
      <c r="J70" s="57">
        <f t="shared" si="6"/>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80">
        <f t="shared" si="7"/>
        <v>3715.992</v>
      </c>
      <c r="BB70" s="81">
        <f t="shared" si="8"/>
        <v>3715.992</v>
      </c>
      <c r="BC70" s="61" t="str">
        <f t="shared" si="9"/>
        <v>INR  Three Thousand Seven Hundred &amp; Fifteen  and Paise Ninety Nine Only</v>
      </c>
      <c r="BE70" s="62">
        <v>477</v>
      </c>
      <c r="BF70" s="54">
        <v>10121.21</v>
      </c>
      <c r="BG70" s="67">
        <f t="shared" si="0"/>
        <v>11449.112752</v>
      </c>
      <c r="BH70" s="67">
        <f t="shared" si="1"/>
        <v>539.5824</v>
      </c>
      <c r="BJ70" s="86">
        <v>815</v>
      </c>
      <c r="BK70" s="66">
        <f t="shared" si="10"/>
        <v>978</v>
      </c>
      <c r="BL70" s="67">
        <f t="shared" si="2"/>
        <v>1106.3136000000002</v>
      </c>
      <c r="BM70" s="95">
        <v>268.8</v>
      </c>
      <c r="BN70" s="67">
        <f t="shared" si="3"/>
        <v>304.06656000000004</v>
      </c>
      <c r="BP70" s="115">
        <v>3285</v>
      </c>
      <c r="BQ70" s="67">
        <f t="shared" si="4"/>
        <v>3715.992</v>
      </c>
      <c r="IE70" s="22"/>
      <c r="IF70" s="22"/>
      <c r="IG70" s="22"/>
      <c r="IH70" s="22"/>
      <c r="II70" s="22"/>
    </row>
    <row r="71" spans="1:243" s="21" customFormat="1" ht="85.5" customHeight="1">
      <c r="A71" s="32">
        <v>59</v>
      </c>
      <c r="B71" s="113" t="s">
        <v>235</v>
      </c>
      <c r="C71" s="63" t="s">
        <v>132</v>
      </c>
      <c r="D71" s="104">
        <v>4</v>
      </c>
      <c r="E71" s="123" t="s">
        <v>145</v>
      </c>
      <c r="F71" s="115">
        <v>3482.9648000000007</v>
      </c>
      <c r="G71" s="55"/>
      <c r="H71" s="55"/>
      <c r="I71" s="56" t="s">
        <v>40</v>
      </c>
      <c r="J71" s="57">
        <f t="shared" si="6"/>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80">
        <f t="shared" si="7"/>
        <v>13931.859200000003</v>
      </c>
      <c r="BB71" s="81">
        <f t="shared" si="8"/>
        <v>13931.859200000003</v>
      </c>
      <c r="BC71" s="61" t="str">
        <f t="shared" si="9"/>
        <v>INR  Thirteen Thousand Nine Hundred &amp; Thirty One  and Paise Eighty Six Only</v>
      </c>
      <c r="BE71" s="62">
        <v>2968</v>
      </c>
      <c r="BF71" s="54">
        <v>10222.4221</v>
      </c>
      <c r="BG71" s="67">
        <f t="shared" si="0"/>
        <v>11563.60387952</v>
      </c>
      <c r="BH71" s="67">
        <f t="shared" si="1"/>
        <v>3357.4016</v>
      </c>
      <c r="BJ71" s="86">
        <v>3788</v>
      </c>
      <c r="BK71" s="66">
        <f t="shared" si="10"/>
        <v>4545.599999999999</v>
      </c>
      <c r="BL71" s="67">
        <f t="shared" si="2"/>
        <v>5141.98272</v>
      </c>
      <c r="BM71" s="95">
        <v>209</v>
      </c>
      <c r="BN71" s="67">
        <f t="shared" si="3"/>
        <v>236.4208</v>
      </c>
      <c r="BP71" s="115">
        <v>3079</v>
      </c>
      <c r="BQ71" s="67">
        <f t="shared" si="4"/>
        <v>3482.9648000000007</v>
      </c>
      <c r="IE71" s="22"/>
      <c r="IF71" s="22"/>
      <c r="IG71" s="22"/>
      <c r="IH71" s="22"/>
      <c r="II71" s="22"/>
    </row>
    <row r="72" spans="1:243" s="21" customFormat="1" ht="72.75" customHeight="1">
      <c r="A72" s="32">
        <v>60</v>
      </c>
      <c r="B72" s="113" t="s">
        <v>236</v>
      </c>
      <c r="C72" s="63" t="s">
        <v>108</v>
      </c>
      <c r="D72" s="104">
        <v>4</v>
      </c>
      <c r="E72" s="123" t="s">
        <v>145</v>
      </c>
      <c r="F72" s="115">
        <v>175.336</v>
      </c>
      <c r="G72" s="55"/>
      <c r="H72" s="55"/>
      <c r="I72" s="56" t="s">
        <v>40</v>
      </c>
      <c r="J72" s="57">
        <f t="shared" si="6"/>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80">
        <f t="shared" si="7"/>
        <v>701.344</v>
      </c>
      <c r="BB72" s="81">
        <f t="shared" si="8"/>
        <v>701.344</v>
      </c>
      <c r="BC72" s="61" t="str">
        <f t="shared" si="9"/>
        <v>INR  Seven Hundred &amp; One  and Paise Thirty Four Only</v>
      </c>
      <c r="BE72" s="62">
        <v>47</v>
      </c>
      <c r="BF72" s="54">
        <v>10324.646321</v>
      </c>
      <c r="BG72" s="67">
        <f t="shared" si="0"/>
        <v>11679.239918315203</v>
      </c>
      <c r="BH72" s="67">
        <f t="shared" si="1"/>
        <v>53.16640000000001</v>
      </c>
      <c r="BJ72" s="86">
        <v>73761</v>
      </c>
      <c r="BK72" s="66">
        <f t="shared" si="10"/>
        <v>88513.2</v>
      </c>
      <c r="BL72" s="67">
        <f t="shared" si="2"/>
        <v>100126.13184</v>
      </c>
      <c r="BM72" s="95">
        <v>224</v>
      </c>
      <c r="BN72" s="67">
        <f t="shared" si="3"/>
        <v>253.38880000000003</v>
      </c>
      <c r="BP72" s="115">
        <v>155</v>
      </c>
      <c r="BQ72" s="67">
        <f t="shared" si="4"/>
        <v>175.336</v>
      </c>
      <c r="IE72" s="22"/>
      <c r="IF72" s="22"/>
      <c r="IG72" s="22"/>
      <c r="IH72" s="22"/>
      <c r="II72" s="22"/>
    </row>
    <row r="73" spans="1:243" s="21" customFormat="1" ht="93.75" customHeight="1">
      <c r="A73" s="32">
        <v>61</v>
      </c>
      <c r="B73" s="113" t="s">
        <v>237</v>
      </c>
      <c r="C73" s="63" t="s">
        <v>109</v>
      </c>
      <c r="D73" s="104">
        <v>4</v>
      </c>
      <c r="E73" s="123" t="s">
        <v>145</v>
      </c>
      <c r="F73" s="115">
        <v>166.28640000000001</v>
      </c>
      <c r="G73" s="55"/>
      <c r="H73" s="55"/>
      <c r="I73" s="56" t="s">
        <v>40</v>
      </c>
      <c r="J73" s="57">
        <f t="shared" si="6"/>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80">
        <f t="shared" si="7"/>
        <v>665.1456000000001</v>
      </c>
      <c r="BB73" s="81">
        <f t="shared" si="8"/>
        <v>665.1456000000001</v>
      </c>
      <c r="BC73" s="61" t="str">
        <f t="shared" si="9"/>
        <v>INR  Six Hundred &amp; Sixty Five  and Paise Fifteen Only</v>
      </c>
      <c r="BE73" s="62">
        <v>40</v>
      </c>
      <c r="BF73" s="54">
        <v>4351</v>
      </c>
      <c r="BG73" s="67">
        <f t="shared" si="0"/>
        <v>4921.851200000001</v>
      </c>
      <c r="BH73" s="67">
        <f t="shared" si="1"/>
        <v>45.248000000000005</v>
      </c>
      <c r="BJ73" s="86">
        <v>334</v>
      </c>
      <c r="BK73" s="66">
        <f t="shared" si="10"/>
        <v>400.8</v>
      </c>
      <c r="BL73" s="67">
        <f t="shared" si="2"/>
        <v>453.3849600000001</v>
      </c>
      <c r="BM73" s="95">
        <v>950.4</v>
      </c>
      <c r="BN73" s="67">
        <f t="shared" si="3"/>
        <v>1075.09248</v>
      </c>
      <c r="BP73" s="115">
        <v>147</v>
      </c>
      <c r="BQ73" s="67">
        <f t="shared" si="4"/>
        <v>166.28640000000001</v>
      </c>
      <c r="IE73" s="22"/>
      <c r="IF73" s="22"/>
      <c r="IG73" s="22"/>
      <c r="IH73" s="22"/>
      <c r="II73" s="22"/>
    </row>
    <row r="74" spans="1:243" s="21" customFormat="1" ht="93" customHeight="1" thickBot="1">
      <c r="A74" s="32">
        <v>62</v>
      </c>
      <c r="B74" s="107" t="s">
        <v>238</v>
      </c>
      <c r="C74" s="63" t="s">
        <v>110</v>
      </c>
      <c r="D74" s="104">
        <v>4</v>
      </c>
      <c r="E74" s="124" t="s">
        <v>145</v>
      </c>
      <c r="F74" s="109">
        <v>102.93920000000001</v>
      </c>
      <c r="G74" s="55"/>
      <c r="H74" s="55"/>
      <c r="I74" s="56" t="s">
        <v>40</v>
      </c>
      <c r="J74" s="57">
        <f>IF(I74="Less(-)",-1,1)</f>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80">
        <f>total_amount_ba($B$2,$D$2,D74,F74,J74,K74,M74)</f>
        <v>411.75680000000006</v>
      </c>
      <c r="BB74" s="81">
        <f>BA74+SUM(N74:AZ74)</f>
        <v>411.75680000000006</v>
      </c>
      <c r="BC74" s="61" t="str">
        <f>SpellNumber(L74,BB74)</f>
        <v>INR  Four Hundred &amp; Eleven  and Paise Seventy Six Only</v>
      </c>
      <c r="BE74" s="62">
        <v>17</v>
      </c>
      <c r="BF74" s="54">
        <v>81936</v>
      </c>
      <c r="BG74" s="67">
        <f t="shared" si="0"/>
        <v>92686.0032</v>
      </c>
      <c r="BH74" s="67">
        <f t="shared" si="1"/>
        <v>19.230400000000003</v>
      </c>
      <c r="BJ74" s="86">
        <v>6719</v>
      </c>
      <c r="BK74" s="66">
        <f t="shared" si="10"/>
        <v>8062.799999999999</v>
      </c>
      <c r="BL74" s="67">
        <f t="shared" si="2"/>
        <v>9120.63936</v>
      </c>
      <c r="BM74" s="95">
        <v>956.4</v>
      </c>
      <c r="BN74" s="67">
        <f t="shared" si="3"/>
        <v>1081.8796800000002</v>
      </c>
      <c r="BP74" s="109">
        <v>91</v>
      </c>
      <c r="BQ74" s="67">
        <f t="shared" si="4"/>
        <v>102.93920000000001</v>
      </c>
      <c r="IE74" s="22"/>
      <c r="IF74" s="22"/>
      <c r="IG74" s="22"/>
      <c r="IH74" s="22"/>
      <c r="II74" s="22"/>
    </row>
    <row r="75" spans="1:243" s="21" customFormat="1" ht="84.75" customHeight="1">
      <c r="A75" s="32">
        <v>63</v>
      </c>
      <c r="B75" s="125" t="s">
        <v>239</v>
      </c>
      <c r="C75" s="63" t="s">
        <v>111</v>
      </c>
      <c r="D75" s="104">
        <v>4</v>
      </c>
      <c r="E75" s="126" t="s">
        <v>145</v>
      </c>
      <c r="F75" s="127">
        <v>1148.1680000000001</v>
      </c>
      <c r="G75" s="55"/>
      <c r="H75" s="55"/>
      <c r="I75" s="56" t="s">
        <v>40</v>
      </c>
      <c r="J75" s="57">
        <f>IF(I75="Less(-)",-1,1)</f>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80">
        <f>total_amount_ba($B$2,$D$2,D75,F75,J75,K75,M75)</f>
        <v>4592.6720000000005</v>
      </c>
      <c r="BB75" s="81">
        <f>BA75+SUM(N75:AZ75)</f>
        <v>4592.6720000000005</v>
      </c>
      <c r="BC75" s="61" t="str">
        <f>SpellNumber(L75,BB75)</f>
        <v>INR  Four Thousand Five Hundred &amp; Ninety Two  and Paise Sixty Seven Only</v>
      </c>
      <c r="BE75" s="62">
        <v>10021</v>
      </c>
      <c r="BF75" s="54">
        <v>82136</v>
      </c>
      <c r="BG75" s="67">
        <f t="shared" si="0"/>
        <v>92912.24320000001</v>
      </c>
      <c r="BH75" s="67">
        <f t="shared" si="1"/>
        <v>11335.755200000001</v>
      </c>
      <c r="BJ75" s="86">
        <v>119</v>
      </c>
      <c r="BK75" s="66">
        <f t="shared" si="10"/>
        <v>142.79999999999998</v>
      </c>
      <c r="BL75" s="67">
        <f t="shared" si="2"/>
        <v>161.53536</v>
      </c>
      <c r="BM75" s="95">
        <v>962.4</v>
      </c>
      <c r="BN75" s="67">
        <f t="shared" si="3"/>
        <v>1088.6668800000002</v>
      </c>
      <c r="BP75" s="127">
        <v>1015</v>
      </c>
      <c r="BQ75" s="67">
        <f t="shared" si="4"/>
        <v>1148.1680000000001</v>
      </c>
      <c r="IE75" s="22"/>
      <c r="IF75" s="22"/>
      <c r="IG75" s="22"/>
      <c r="IH75" s="22"/>
      <c r="II75" s="22"/>
    </row>
    <row r="76" spans="1:243" s="21" customFormat="1" ht="104.25" customHeight="1">
      <c r="A76" s="32">
        <v>64</v>
      </c>
      <c r="B76" s="113" t="s">
        <v>240</v>
      </c>
      <c r="C76" s="63" t="s">
        <v>112</v>
      </c>
      <c r="D76" s="104">
        <v>6</v>
      </c>
      <c r="E76" s="123" t="s">
        <v>145</v>
      </c>
      <c r="F76" s="115">
        <v>609.7168</v>
      </c>
      <c r="G76" s="55"/>
      <c r="H76" s="55"/>
      <c r="I76" s="56" t="s">
        <v>40</v>
      </c>
      <c r="J76" s="57">
        <f t="shared" si="6"/>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80">
        <f t="shared" si="7"/>
        <v>3658.3008</v>
      </c>
      <c r="BB76" s="81">
        <f t="shared" si="8"/>
        <v>3658.3008</v>
      </c>
      <c r="BC76" s="61" t="str">
        <f t="shared" si="9"/>
        <v>INR  Three Thousand Six Hundred &amp; Fifty Eight  and Paise Thirty Only</v>
      </c>
      <c r="BE76" s="71">
        <v>10121.210000000001</v>
      </c>
      <c r="BF76" s="54">
        <v>82336</v>
      </c>
      <c r="BG76" s="67">
        <f t="shared" si="0"/>
        <v>93138.4832</v>
      </c>
      <c r="BH76" s="67">
        <f t="shared" si="1"/>
        <v>11449.112752000001</v>
      </c>
      <c r="BJ76" s="86">
        <v>21</v>
      </c>
      <c r="BK76" s="66">
        <f t="shared" si="10"/>
        <v>25.2</v>
      </c>
      <c r="BL76" s="67">
        <f t="shared" si="2"/>
        <v>28.506240000000002</v>
      </c>
      <c r="BM76" s="95">
        <v>955.2</v>
      </c>
      <c r="BN76" s="67">
        <f t="shared" si="3"/>
        <v>1080.52224</v>
      </c>
      <c r="BP76" s="115">
        <v>539</v>
      </c>
      <c r="BQ76" s="67">
        <f t="shared" si="4"/>
        <v>609.7168</v>
      </c>
      <c r="IE76" s="22"/>
      <c r="IF76" s="22"/>
      <c r="IG76" s="22"/>
      <c r="IH76" s="22"/>
      <c r="II76" s="22"/>
    </row>
    <row r="77" spans="1:243" s="21" customFormat="1" ht="94.5" customHeight="1">
      <c r="A77" s="32">
        <v>65</v>
      </c>
      <c r="B77" s="113" t="s">
        <v>241</v>
      </c>
      <c r="C77" s="63" t="s">
        <v>133</v>
      </c>
      <c r="D77" s="104">
        <v>6</v>
      </c>
      <c r="E77" s="123" t="s">
        <v>145</v>
      </c>
      <c r="F77" s="115">
        <v>174.2048</v>
      </c>
      <c r="G77" s="55"/>
      <c r="H77" s="55"/>
      <c r="I77" s="56" t="s">
        <v>40</v>
      </c>
      <c r="J77" s="57">
        <f t="shared" si="6"/>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80">
        <f t="shared" si="7"/>
        <v>1045.2288</v>
      </c>
      <c r="BB77" s="81">
        <f t="shared" si="8"/>
        <v>1045.2288</v>
      </c>
      <c r="BC77" s="61" t="str">
        <f t="shared" si="9"/>
        <v>INR  One Thousand  &amp;Forty Five  and Paise Twenty Three Only</v>
      </c>
      <c r="BE77" s="70">
        <v>10222.422100000002</v>
      </c>
      <c r="BF77" s="54">
        <v>82536</v>
      </c>
      <c r="BG77" s="67">
        <f t="shared" si="0"/>
        <v>93364.72320000001</v>
      </c>
      <c r="BH77" s="67">
        <f t="shared" si="1"/>
        <v>11563.603879520002</v>
      </c>
      <c r="BJ77" s="86">
        <v>11.35</v>
      </c>
      <c r="BK77" s="66">
        <f t="shared" si="10"/>
        <v>13.62</v>
      </c>
      <c r="BL77" s="67">
        <f t="shared" si="2"/>
        <v>15.406944000000001</v>
      </c>
      <c r="BM77" s="95">
        <v>961.2</v>
      </c>
      <c r="BN77" s="67">
        <f t="shared" si="3"/>
        <v>1087.30944</v>
      </c>
      <c r="BP77" s="115">
        <v>154</v>
      </c>
      <c r="BQ77" s="67">
        <f t="shared" si="4"/>
        <v>174.2048</v>
      </c>
      <c r="IE77" s="22"/>
      <c r="IF77" s="22"/>
      <c r="IG77" s="22"/>
      <c r="IH77" s="22"/>
      <c r="II77" s="22"/>
    </row>
    <row r="78" spans="1:243" s="21" customFormat="1" ht="56.25" customHeight="1">
      <c r="A78" s="32">
        <v>66</v>
      </c>
      <c r="B78" s="113" t="s">
        <v>242</v>
      </c>
      <c r="C78" s="63" t="s">
        <v>134</v>
      </c>
      <c r="D78" s="104">
        <v>6</v>
      </c>
      <c r="E78" s="123" t="s">
        <v>145</v>
      </c>
      <c r="F78" s="115">
        <v>152.71200000000002</v>
      </c>
      <c r="G78" s="55"/>
      <c r="H78" s="55"/>
      <c r="I78" s="56" t="s">
        <v>40</v>
      </c>
      <c r="J78" s="57">
        <f t="shared" si="6"/>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80">
        <f t="shared" si="7"/>
        <v>916.2720000000002</v>
      </c>
      <c r="BB78" s="81">
        <f t="shared" si="8"/>
        <v>916.2720000000002</v>
      </c>
      <c r="BC78" s="61" t="str">
        <f t="shared" si="9"/>
        <v>INR  Nine Hundred &amp; Sixteen  and Paise Twenty Seven Only</v>
      </c>
      <c r="BE78" s="62">
        <v>4351</v>
      </c>
      <c r="BF78" s="54">
        <v>2659</v>
      </c>
      <c r="BG78" s="67">
        <f t="shared" si="0"/>
        <v>3007.8608000000004</v>
      </c>
      <c r="BH78" s="67">
        <f t="shared" si="1"/>
        <v>4921.851200000001</v>
      </c>
      <c r="BJ78" s="86">
        <v>6.92</v>
      </c>
      <c r="BK78" s="66">
        <f t="shared" si="10"/>
        <v>8.304</v>
      </c>
      <c r="BL78" s="67">
        <f t="shared" si="2"/>
        <v>9.3934848</v>
      </c>
      <c r="BM78" s="95">
        <v>967.2</v>
      </c>
      <c r="BN78" s="67">
        <f t="shared" si="3"/>
        <v>1094.0966400000002</v>
      </c>
      <c r="BP78" s="115">
        <v>135</v>
      </c>
      <c r="BQ78" s="67">
        <f t="shared" si="4"/>
        <v>152.71200000000002</v>
      </c>
      <c r="IE78" s="22"/>
      <c r="IF78" s="22"/>
      <c r="IG78" s="22"/>
      <c r="IH78" s="22"/>
      <c r="II78" s="22"/>
    </row>
    <row r="79" spans="1:243" s="21" customFormat="1" ht="59.25" customHeight="1">
      <c r="A79" s="32">
        <v>67</v>
      </c>
      <c r="B79" s="113" t="s">
        <v>243</v>
      </c>
      <c r="C79" s="63" t="s">
        <v>135</v>
      </c>
      <c r="D79" s="104">
        <v>6</v>
      </c>
      <c r="E79" s="123" t="s">
        <v>145</v>
      </c>
      <c r="F79" s="115">
        <v>252.25760000000002</v>
      </c>
      <c r="G79" s="55"/>
      <c r="H79" s="55"/>
      <c r="I79" s="56" t="s">
        <v>40</v>
      </c>
      <c r="J79" s="57">
        <f aca="true" t="shared" si="11" ref="J79:J104">IF(I79="Less(-)",-1,1)</f>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80">
        <f aca="true" t="shared" si="12" ref="BA79:BA104">total_amount_ba($B$2,$D$2,D79,F79,J79,K79,M79)</f>
        <v>1513.5456000000001</v>
      </c>
      <c r="BB79" s="81">
        <f aca="true" t="shared" si="13" ref="BB79:BB104">BA79+SUM(N79:AZ79)</f>
        <v>1513.5456000000001</v>
      </c>
      <c r="BC79" s="61" t="str">
        <f aca="true" t="shared" si="14" ref="BC79:BC104">SpellNumber(L79,BB79)</f>
        <v>INR  One Thousand Five Hundred &amp; Thirteen  and Paise Fifty Five Only</v>
      </c>
      <c r="BE79" s="62">
        <v>29</v>
      </c>
      <c r="BF79" s="54">
        <v>2673</v>
      </c>
      <c r="BG79" s="67">
        <f aca="true" t="shared" si="15" ref="BG79:BG97">BF79*1.12*1.01</f>
        <v>3023.6976000000004</v>
      </c>
      <c r="BH79" s="67">
        <f aca="true" t="shared" si="16" ref="BH79:BH97">BE79*1.12*1.01</f>
        <v>32.80480000000001</v>
      </c>
      <c r="BJ79" s="86">
        <v>6471</v>
      </c>
      <c r="BK79" s="66">
        <f t="shared" si="10"/>
        <v>7765.2</v>
      </c>
      <c r="BL79" s="67">
        <f>BK79*1.12*1.01</f>
        <v>8783.994240000002</v>
      </c>
      <c r="BM79" s="98">
        <v>786</v>
      </c>
      <c r="BN79" s="67">
        <f aca="true" t="shared" si="17" ref="BN79:BN120">BM79*1.12*1.01</f>
        <v>889.1232000000001</v>
      </c>
      <c r="BP79" s="115">
        <v>223</v>
      </c>
      <c r="BQ79" s="67">
        <f aca="true" t="shared" si="18" ref="BQ79:BQ111">BP79*1.12*1.01</f>
        <v>252.25760000000002</v>
      </c>
      <c r="IE79" s="22"/>
      <c r="IF79" s="22"/>
      <c r="IG79" s="22"/>
      <c r="IH79" s="22"/>
      <c r="II79" s="22"/>
    </row>
    <row r="80" spans="1:243" s="21" customFormat="1" ht="73.5" customHeight="1">
      <c r="A80" s="32">
        <v>68</v>
      </c>
      <c r="B80" s="113" t="s">
        <v>244</v>
      </c>
      <c r="C80" s="63" t="s">
        <v>136</v>
      </c>
      <c r="D80" s="104">
        <v>8</v>
      </c>
      <c r="E80" s="123" t="s">
        <v>145</v>
      </c>
      <c r="F80" s="115">
        <v>486.41600000000005</v>
      </c>
      <c r="G80" s="55"/>
      <c r="H80" s="55"/>
      <c r="I80" s="56" t="s">
        <v>40</v>
      </c>
      <c r="J80" s="57">
        <f t="shared" si="11"/>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80">
        <f t="shared" si="12"/>
        <v>3891.3280000000004</v>
      </c>
      <c r="BB80" s="81">
        <f t="shared" si="13"/>
        <v>3891.3280000000004</v>
      </c>
      <c r="BC80" s="61" t="str">
        <f t="shared" si="14"/>
        <v>INR  Three Thousand Eight Hundred &amp; Ninety One  and Paise Thirty Three Only</v>
      </c>
      <c r="BE80" s="62">
        <v>38</v>
      </c>
      <c r="BF80" s="54">
        <v>2687</v>
      </c>
      <c r="BG80" s="67">
        <f t="shared" si="15"/>
        <v>3039.5344000000005</v>
      </c>
      <c r="BH80" s="67">
        <f t="shared" si="16"/>
        <v>42.985600000000005</v>
      </c>
      <c r="BJ80" s="86">
        <v>769</v>
      </c>
      <c r="BK80" s="66">
        <f t="shared" si="10"/>
        <v>922.8</v>
      </c>
      <c r="BL80" s="67">
        <f>BK80*1.12*1.01</f>
        <v>1043.87136</v>
      </c>
      <c r="BM80" s="98">
        <v>800.4</v>
      </c>
      <c r="BN80" s="67">
        <f t="shared" si="17"/>
        <v>905.4124800000001</v>
      </c>
      <c r="BP80" s="115">
        <v>430</v>
      </c>
      <c r="BQ80" s="67">
        <f t="shared" si="18"/>
        <v>486.41600000000005</v>
      </c>
      <c r="IE80" s="22"/>
      <c r="IF80" s="22"/>
      <c r="IG80" s="22"/>
      <c r="IH80" s="22"/>
      <c r="II80" s="22"/>
    </row>
    <row r="81" spans="1:243" s="21" customFormat="1" ht="90" customHeight="1">
      <c r="A81" s="32">
        <v>69</v>
      </c>
      <c r="B81" s="113" t="s">
        <v>245</v>
      </c>
      <c r="C81" s="63" t="s">
        <v>137</v>
      </c>
      <c r="D81" s="104">
        <v>8</v>
      </c>
      <c r="E81" s="123" t="s">
        <v>145</v>
      </c>
      <c r="F81" s="115">
        <v>693.4256</v>
      </c>
      <c r="G81" s="55"/>
      <c r="H81" s="55"/>
      <c r="I81" s="56" t="s">
        <v>40</v>
      </c>
      <c r="J81" s="57">
        <f t="shared" si="11"/>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80">
        <f t="shared" si="12"/>
        <v>5547.4048</v>
      </c>
      <c r="BB81" s="81">
        <f t="shared" si="13"/>
        <v>5547.4048</v>
      </c>
      <c r="BC81" s="61" t="str">
        <f t="shared" si="14"/>
        <v>INR  Five Thousand Five Hundred &amp; Forty Seven  and Paise Forty Only</v>
      </c>
      <c r="BE81" s="62">
        <v>129</v>
      </c>
      <c r="BF81" s="54">
        <v>713</v>
      </c>
      <c r="BG81" s="67">
        <f t="shared" si="15"/>
        <v>806.5456</v>
      </c>
      <c r="BH81" s="67">
        <f t="shared" si="16"/>
        <v>145.92480000000003</v>
      </c>
      <c r="BJ81" s="89">
        <v>4132</v>
      </c>
      <c r="BK81" s="66">
        <f>BJ81*1.15</f>
        <v>4751.799999999999</v>
      </c>
      <c r="BL81" s="67">
        <f>BK81*1.12*1.01</f>
        <v>5375.2361599999995</v>
      </c>
      <c r="BM81" s="98">
        <v>814.8</v>
      </c>
      <c r="BN81" s="67">
        <f t="shared" si="17"/>
        <v>921.70176</v>
      </c>
      <c r="BP81" s="115">
        <v>613</v>
      </c>
      <c r="BQ81" s="67">
        <f t="shared" si="18"/>
        <v>693.4256</v>
      </c>
      <c r="IE81" s="22"/>
      <c r="IF81" s="22"/>
      <c r="IG81" s="22"/>
      <c r="IH81" s="22"/>
      <c r="II81" s="22"/>
    </row>
    <row r="82" spans="1:243" s="21" customFormat="1" ht="96.75" customHeight="1">
      <c r="A82" s="32">
        <v>70</v>
      </c>
      <c r="B82" s="113" t="s">
        <v>156</v>
      </c>
      <c r="C82" s="63" t="s">
        <v>113</v>
      </c>
      <c r="D82" s="104">
        <v>8</v>
      </c>
      <c r="E82" s="123" t="s">
        <v>145</v>
      </c>
      <c r="F82" s="115">
        <v>511.3024000000001</v>
      </c>
      <c r="G82" s="55"/>
      <c r="H82" s="55"/>
      <c r="I82" s="56" t="s">
        <v>40</v>
      </c>
      <c r="J82" s="57">
        <f t="shared" si="11"/>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80">
        <f t="shared" si="12"/>
        <v>4090.4192000000007</v>
      </c>
      <c r="BB82" s="81">
        <f t="shared" si="13"/>
        <v>4090.4192000000007</v>
      </c>
      <c r="BC82" s="61" t="str">
        <f t="shared" si="14"/>
        <v>INR  Four Thousand  &amp;Ninety  and Paise Forty Two Only</v>
      </c>
      <c r="BE82" s="62">
        <v>133</v>
      </c>
      <c r="BF82" s="54">
        <v>718</v>
      </c>
      <c r="BG82" s="67">
        <f t="shared" si="15"/>
        <v>812.2016000000001</v>
      </c>
      <c r="BH82" s="67">
        <f t="shared" si="16"/>
        <v>150.4496</v>
      </c>
      <c r="BJ82" s="89">
        <v>4386</v>
      </c>
      <c r="BK82" s="66">
        <f aca="true" t="shared" si="19" ref="BK82:BK98">BJ82*1.15</f>
        <v>5043.9</v>
      </c>
      <c r="BL82" s="67">
        <f aca="true" t="shared" si="20" ref="BL82:BL98">BK82*1.12*1.01</f>
        <v>5705.659680000001</v>
      </c>
      <c r="BM82" s="95">
        <v>98323.2</v>
      </c>
      <c r="BN82" s="67">
        <f t="shared" si="17"/>
        <v>111223.20384000002</v>
      </c>
      <c r="BP82" s="115">
        <v>452</v>
      </c>
      <c r="BQ82" s="67">
        <f t="shared" si="18"/>
        <v>511.3024000000001</v>
      </c>
      <c r="IE82" s="22"/>
      <c r="IF82" s="22"/>
      <c r="IG82" s="22"/>
      <c r="IH82" s="22"/>
      <c r="II82" s="22"/>
    </row>
    <row r="83" spans="1:243" s="21" customFormat="1" ht="90" customHeight="1">
      <c r="A83" s="32">
        <v>71</v>
      </c>
      <c r="B83" s="128" t="s">
        <v>246</v>
      </c>
      <c r="C83" s="63" t="s">
        <v>114</v>
      </c>
      <c r="D83" s="87">
        <v>6</v>
      </c>
      <c r="E83" s="89" t="s">
        <v>39</v>
      </c>
      <c r="F83" s="89">
        <v>1444.5424000000003</v>
      </c>
      <c r="G83" s="55"/>
      <c r="H83" s="55"/>
      <c r="I83" s="56" t="s">
        <v>40</v>
      </c>
      <c r="J83" s="57">
        <f t="shared" si="11"/>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80">
        <f t="shared" si="12"/>
        <v>8667.254400000002</v>
      </c>
      <c r="BB83" s="81">
        <f t="shared" si="13"/>
        <v>8667.254400000002</v>
      </c>
      <c r="BC83" s="61" t="str">
        <f t="shared" si="14"/>
        <v>INR  Eight Thousand Six Hundred &amp; Sixty Seven  and Paise Twenty Five Only</v>
      </c>
      <c r="BE83" s="62">
        <v>137</v>
      </c>
      <c r="BF83" s="54">
        <v>1269</v>
      </c>
      <c r="BG83" s="67">
        <f t="shared" si="15"/>
        <v>1435.4928000000002</v>
      </c>
      <c r="BH83" s="67">
        <f t="shared" si="16"/>
        <v>154.97440000000003</v>
      </c>
      <c r="BJ83" s="89">
        <v>139</v>
      </c>
      <c r="BK83" s="66">
        <f t="shared" si="19"/>
        <v>159.85</v>
      </c>
      <c r="BL83" s="67">
        <f t="shared" si="20"/>
        <v>180.82232000000002</v>
      </c>
      <c r="BM83" s="95">
        <v>98563.2</v>
      </c>
      <c r="BN83" s="67">
        <f t="shared" si="17"/>
        <v>111494.69184000001</v>
      </c>
      <c r="BP83" s="89">
        <v>1277</v>
      </c>
      <c r="BQ83" s="67">
        <f t="shared" si="18"/>
        <v>1444.5424000000003</v>
      </c>
      <c r="IE83" s="22"/>
      <c r="IF83" s="22"/>
      <c r="IG83" s="22"/>
      <c r="IH83" s="22"/>
      <c r="II83" s="22"/>
    </row>
    <row r="84" spans="1:243" s="21" customFormat="1" ht="119.25" customHeight="1">
      <c r="A84" s="32">
        <v>72</v>
      </c>
      <c r="B84" s="83" t="s">
        <v>247</v>
      </c>
      <c r="C84" s="63" t="s">
        <v>115</v>
      </c>
      <c r="D84" s="87">
        <v>3</v>
      </c>
      <c r="E84" s="92" t="s">
        <v>153</v>
      </c>
      <c r="F84" s="89">
        <v>5441.072000000001</v>
      </c>
      <c r="G84" s="55"/>
      <c r="H84" s="55"/>
      <c r="I84" s="56" t="s">
        <v>40</v>
      </c>
      <c r="J84" s="57">
        <f t="shared" si="11"/>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80">
        <f t="shared" si="12"/>
        <v>16323.216000000004</v>
      </c>
      <c r="BB84" s="81">
        <f t="shared" si="13"/>
        <v>16323.216000000004</v>
      </c>
      <c r="BC84" s="61" t="str">
        <f t="shared" si="14"/>
        <v>INR  Sixteen Thousand Three Hundred &amp; Twenty Three  and Paise Twenty Two Only</v>
      </c>
      <c r="BE84" s="62">
        <v>141</v>
      </c>
      <c r="BF84" s="54">
        <v>1274</v>
      </c>
      <c r="BG84" s="67">
        <f t="shared" si="15"/>
        <v>1441.1488000000002</v>
      </c>
      <c r="BH84" s="67">
        <f t="shared" si="16"/>
        <v>159.49920000000003</v>
      </c>
      <c r="BJ84" s="89">
        <v>65</v>
      </c>
      <c r="BK84" s="66">
        <f t="shared" si="19"/>
        <v>74.75</v>
      </c>
      <c r="BL84" s="67">
        <f t="shared" si="20"/>
        <v>84.55720000000001</v>
      </c>
      <c r="BM84" s="95">
        <v>98803.2</v>
      </c>
      <c r="BN84" s="67">
        <f t="shared" si="17"/>
        <v>111766.17984</v>
      </c>
      <c r="BP84" s="89">
        <v>4810</v>
      </c>
      <c r="BQ84" s="67">
        <f t="shared" si="18"/>
        <v>5441.072000000001</v>
      </c>
      <c r="IE84" s="22"/>
      <c r="IF84" s="22"/>
      <c r="IG84" s="22"/>
      <c r="IH84" s="22"/>
      <c r="II84" s="22"/>
    </row>
    <row r="85" spans="1:243" s="21" customFormat="1" ht="120.75" customHeight="1">
      <c r="A85" s="32">
        <v>73</v>
      </c>
      <c r="B85" s="83" t="s">
        <v>248</v>
      </c>
      <c r="C85" s="63" t="s">
        <v>116</v>
      </c>
      <c r="D85" s="87">
        <v>2</v>
      </c>
      <c r="E85" s="89" t="s">
        <v>153</v>
      </c>
      <c r="F85" s="89">
        <v>3194.5088</v>
      </c>
      <c r="G85" s="55"/>
      <c r="H85" s="55"/>
      <c r="I85" s="56" t="s">
        <v>40</v>
      </c>
      <c r="J85" s="57">
        <f t="shared" si="11"/>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80">
        <f t="shared" si="12"/>
        <v>6389.0176</v>
      </c>
      <c r="BB85" s="81">
        <f t="shared" si="13"/>
        <v>6389.0176</v>
      </c>
      <c r="BC85" s="61" t="str">
        <f t="shared" si="14"/>
        <v>INR  Six Thousand Three Hundred &amp; Eighty Nine  and Paise Two Only</v>
      </c>
      <c r="BE85" s="62">
        <v>119</v>
      </c>
      <c r="BF85" s="54">
        <v>1279</v>
      </c>
      <c r="BG85" s="67">
        <f t="shared" si="15"/>
        <v>1446.8048000000003</v>
      </c>
      <c r="BH85" s="67">
        <f t="shared" si="16"/>
        <v>134.6128</v>
      </c>
      <c r="BJ85" s="89">
        <v>48</v>
      </c>
      <c r="BK85" s="66">
        <f t="shared" si="19"/>
        <v>55.199999999999996</v>
      </c>
      <c r="BL85" s="67">
        <f t="shared" si="20"/>
        <v>62.44224</v>
      </c>
      <c r="BM85" s="95">
        <v>3619.2</v>
      </c>
      <c r="BN85" s="67">
        <f t="shared" si="17"/>
        <v>4094.0390400000006</v>
      </c>
      <c r="BP85" s="89">
        <v>2824</v>
      </c>
      <c r="BQ85" s="67">
        <f t="shared" si="18"/>
        <v>3194.5088</v>
      </c>
      <c r="IE85" s="22"/>
      <c r="IF85" s="22"/>
      <c r="IG85" s="22"/>
      <c r="IH85" s="22"/>
      <c r="II85" s="22"/>
    </row>
    <row r="86" spans="1:243" s="21" customFormat="1" ht="130.5" customHeight="1">
      <c r="A86" s="32">
        <v>74</v>
      </c>
      <c r="B86" s="83" t="s">
        <v>249</v>
      </c>
      <c r="C86" s="63" t="s">
        <v>138</v>
      </c>
      <c r="D86" s="87">
        <v>30</v>
      </c>
      <c r="E86" s="88" t="s">
        <v>146</v>
      </c>
      <c r="F86" s="89">
        <v>183.25440000000003</v>
      </c>
      <c r="G86" s="55"/>
      <c r="H86" s="55"/>
      <c r="I86" s="56" t="s">
        <v>40</v>
      </c>
      <c r="J86" s="57">
        <f t="shared" si="11"/>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80">
        <f t="shared" si="12"/>
        <v>5497.632000000001</v>
      </c>
      <c r="BB86" s="81">
        <f t="shared" si="13"/>
        <v>5497.632000000001</v>
      </c>
      <c r="BC86" s="61" t="str">
        <f t="shared" si="14"/>
        <v>INR  Five Thousand Four Hundred &amp; Ninety Seven  and Paise Sixty Three Only</v>
      </c>
      <c r="BE86" s="62">
        <v>71907</v>
      </c>
      <c r="BF86" s="54">
        <v>1284</v>
      </c>
      <c r="BG86" s="67">
        <f t="shared" si="15"/>
        <v>1452.4608</v>
      </c>
      <c r="BH86" s="67">
        <f t="shared" si="16"/>
        <v>81341.19840000001</v>
      </c>
      <c r="BJ86" s="89">
        <v>65</v>
      </c>
      <c r="BK86" s="66">
        <f t="shared" si="19"/>
        <v>74.75</v>
      </c>
      <c r="BL86" s="67">
        <f t="shared" si="20"/>
        <v>84.55720000000001</v>
      </c>
      <c r="BM86" s="95">
        <v>3636</v>
      </c>
      <c r="BN86" s="67">
        <f t="shared" si="17"/>
        <v>4113.0432</v>
      </c>
      <c r="BP86" s="89">
        <v>162</v>
      </c>
      <c r="BQ86" s="67">
        <f t="shared" si="18"/>
        <v>183.25440000000003</v>
      </c>
      <c r="IE86" s="22"/>
      <c r="IF86" s="22"/>
      <c r="IG86" s="22"/>
      <c r="IH86" s="22"/>
      <c r="II86" s="22"/>
    </row>
    <row r="87" spans="1:243" s="21" customFormat="1" ht="89.25" customHeight="1">
      <c r="A87" s="32">
        <v>75</v>
      </c>
      <c r="B87" s="90" t="s">
        <v>250</v>
      </c>
      <c r="C87" s="63" t="s">
        <v>139</v>
      </c>
      <c r="D87" s="87">
        <v>20</v>
      </c>
      <c r="E87" s="88" t="s">
        <v>146</v>
      </c>
      <c r="F87" s="89">
        <v>64.47840000000001</v>
      </c>
      <c r="G87" s="55"/>
      <c r="H87" s="55"/>
      <c r="I87" s="56" t="s">
        <v>40</v>
      </c>
      <c r="J87" s="57">
        <f>IF(I87="Less(-)",-1,1)</f>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80">
        <f>total_amount_ba($B$2,$D$2,D87,F87,J87,K87,M87)</f>
        <v>1289.5680000000002</v>
      </c>
      <c r="BB87" s="81">
        <f>BA87+SUM(N87:AZ87)</f>
        <v>1289.5680000000002</v>
      </c>
      <c r="BC87" s="61" t="str">
        <f>SpellNumber(L87,BB87)</f>
        <v>INR  One Thousand Two Hundred &amp; Eighty Nine  and Paise Fifty Seven Only</v>
      </c>
      <c r="BE87" s="62">
        <v>25</v>
      </c>
      <c r="BF87" s="54">
        <v>2313</v>
      </c>
      <c r="BG87" s="67">
        <f t="shared" si="15"/>
        <v>2616.4656000000004</v>
      </c>
      <c r="BH87" s="67">
        <f t="shared" si="16"/>
        <v>28.280000000000005</v>
      </c>
      <c r="BJ87" s="89">
        <v>246</v>
      </c>
      <c r="BK87" s="66">
        <f t="shared" si="19"/>
        <v>282.9</v>
      </c>
      <c r="BL87" s="67">
        <f t="shared" si="20"/>
        <v>320.01648</v>
      </c>
      <c r="BM87" s="95">
        <v>3652.8</v>
      </c>
      <c r="BN87" s="67">
        <f t="shared" si="17"/>
        <v>4132.0473600000005</v>
      </c>
      <c r="BP87" s="89">
        <v>57</v>
      </c>
      <c r="BQ87" s="67">
        <f t="shared" si="18"/>
        <v>64.47840000000001</v>
      </c>
      <c r="IE87" s="22"/>
      <c r="IF87" s="22"/>
      <c r="IG87" s="22"/>
      <c r="IH87" s="22"/>
      <c r="II87" s="22"/>
    </row>
    <row r="88" spans="1:243" s="21" customFormat="1" ht="118.5" customHeight="1">
      <c r="A88" s="32">
        <v>76</v>
      </c>
      <c r="B88" s="90" t="s">
        <v>251</v>
      </c>
      <c r="C88" s="63" t="s">
        <v>140</v>
      </c>
      <c r="D88" s="87">
        <v>2</v>
      </c>
      <c r="E88" s="88" t="s">
        <v>153</v>
      </c>
      <c r="F88" s="89">
        <v>184.38560000000004</v>
      </c>
      <c r="G88" s="55"/>
      <c r="H88" s="55"/>
      <c r="I88" s="56" t="s">
        <v>40</v>
      </c>
      <c r="J88" s="57">
        <f t="shared" si="11"/>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80">
        <f t="shared" si="12"/>
        <v>368.7712000000001</v>
      </c>
      <c r="BB88" s="81">
        <f t="shared" si="13"/>
        <v>368.7712000000001</v>
      </c>
      <c r="BC88" s="61" t="str">
        <f t="shared" si="14"/>
        <v>INR  Three Hundred &amp; Sixty Eight  and Paise Seventy Seven Only</v>
      </c>
      <c r="BE88" s="62">
        <v>2270</v>
      </c>
      <c r="BF88" s="54">
        <v>10021</v>
      </c>
      <c r="BG88" s="67">
        <f t="shared" si="15"/>
        <v>11335.755200000001</v>
      </c>
      <c r="BH88" s="67">
        <f t="shared" si="16"/>
        <v>2567.824</v>
      </c>
      <c r="BJ88" s="89">
        <v>1074</v>
      </c>
      <c r="BK88" s="66">
        <f t="shared" si="19"/>
        <v>1235.1</v>
      </c>
      <c r="BL88" s="67">
        <f t="shared" si="20"/>
        <v>1397.1451200000001</v>
      </c>
      <c r="BM88" s="95">
        <v>3241.2</v>
      </c>
      <c r="BN88" s="67">
        <f t="shared" si="17"/>
        <v>3666.4454400000004</v>
      </c>
      <c r="BP88" s="89">
        <v>163</v>
      </c>
      <c r="BQ88" s="67">
        <f t="shared" si="18"/>
        <v>184.38560000000004</v>
      </c>
      <c r="IE88" s="22"/>
      <c r="IF88" s="22"/>
      <c r="IG88" s="22"/>
      <c r="IH88" s="22"/>
      <c r="II88" s="22"/>
    </row>
    <row r="89" spans="1:243" s="21" customFormat="1" ht="125.25" customHeight="1">
      <c r="A89" s="32">
        <v>77</v>
      </c>
      <c r="B89" s="83" t="s">
        <v>252</v>
      </c>
      <c r="C89" s="63" t="s">
        <v>141</v>
      </c>
      <c r="D89" s="87">
        <v>120</v>
      </c>
      <c r="E89" s="89" t="s">
        <v>253</v>
      </c>
      <c r="F89" s="89">
        <v>183.25440000000003</v>
      </c>
      <c r="G89" s="55"/>
      <c r="H89" s="55"/>
      <c r="I89" s="56" t="s">
        <v>40</v>
      </c>
      <c r="J89" s="57">
        <f t="shared" si="11"/>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80">
        <f t="shared" si="12"/>
        <v>21990.528000000006</v>
      </c>
      <c r="BB89" s="81">
        <f t="shared" si="13"/>
        <v>21990.528000000006</v>
      </c>
      <c r="BC89" s="61" t="str">
        <f t="shared" si="14"/>
        <v>INR  Twenty One Thousand Nine Hundred &amp; Ninety  and Paise Fifty Three Only</v>
      </c>
      <c r="BE89" s="62">
        <v>477</v>
      </c>
      <c r="BF89" s="54">
        <v>10121.21</v>
      </c>
      <c r="BG89" s="67">
        <f t="shared" si="15"/>
        <v>11449.112752</v>
      </c>
      <c r="BH89" s="67">
        <f t="shared" si="16"/>
        <v>539.5824</v>
      </c>
      <c r="BJ89" s="89">
        <v>249</v>
      </c>
      <c r="BK89" s="66">
        <f t="shared" si="19"/>
        <v>286.34999999999997</v>
      </c>
      <c r="BL89" s="67">
        <f t="shared" si="20"/>
        <v>323.91911999999996</v>
      </c>
      <c r="BM89" s="95">
        <v>3258</v>
      </c>
      <c r="BN89" s="67">
        <f t="shared" si="17"/>
        <v>3685.4496000000004</v>
      </c>
      <c r="BP89" s="89">
        <v>162</v>
      </c>
      <c r="BQ89" s="67">
        <f t="shared" si="18"/>
        <v>183.25440000000003</v>
      </c>
      <c r="IE89" s="22"/>
      <c r="IF89" s="22"/>
      <c r="IG89" s="22"/>
      <c r="IH89" s="22"/>
      <c r="II89" s="22"/>
    </row>
    <row r="90" spans="1:243" s="21" customFormat="1" ht="90.75" customHeight="1">
      <c r="A90" s="32">
        <v>78</v>
      </c>
      <c r="B90" s="83" t="s">
        <v>254</v>
      </c>
      <c r="C90" s="63" t="s">
        <v>117</v>
      </c>
      <c r="D90" s="87">
        <v>30</v>
      </c>
      <c r="E90" s="89" t="s">
        <v>253</v>
      </c>
      <c r="F90" s="89">
        <v>64.47840000000001</v>
      </c>
      <c r="G90" s="55"/>
      <c r="H90" s="55"/>
      <c r="I90" s="56" t="s">
        <v>40</v>
      </c>
      <c r="J90" s="57">
        <f t="shared" si="11"/>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80">
        <f t="shared" si="12"/>
        <v>1934.3520000000003</v>
      </c>
      <c r="BB90" s="81">
        <f t="shared" si="13"/>
        <v>1934.3520000000003</v>
      </c>
      <c r="BC90" s="61" t="str">
        <f t="shared" si="14"/>
        <v>INR  One Thousand Nine Hundred &amp; Thirty Four  and Paise Thirty Five Only</v>
      </c>
      <c r="BE90" s="62">
        <v>2968</v>
      </c>
      <c r="BF90" s="54">
        <v>10222.4221</v>
      </c>
      <c r="BG90" s="67">
        <f t="shared" si="15"/>
        <v>11563.60387952</v>
      </c>
      <c r="BH90" s="67">
        <f t="shared" si="16"/>
        <v>3357.4016</v>
      </c>
      <c r="BJ90" s="89">
        <v>938</v>
      </c>
      <c r="BK90" s="66">
        <f t="shared" si="19"/>
        <v>1078.6999999999998</v>
      </c>
      <c r="BL90" s="67">
        <f t="shared" si="20"/>
        <v>1220.22544</v>
      </c>
      <c r="BM90" s="95">
        <v>3274.8</v>
      </c>
      <c r="BN90" s="67">
        <f t="shared" si="17"/>
        <v>3704.453760000001</v>
      </c>
      <c r="BP90" s="89">
        <v>57</v>
      </c>
      <c r="BQ90" s="67">
        <f t="shared" si="18"/>
        <v>64.47840000000001</v>
      </c>
      <c r="IE90" s="22"/>
      <c r="IF90" s="22"/>
      <c r="IG90" s="22"/>
      <c r="IH90" s="22"/>
      <c r="II90" s="22"/>
    </row>
    <row r="91" spans="1:243" s="21" customFormat="1" ht="47.25" customHeight="1">
      <c r="A91" s="32">
        <v>79</v>
      </c>
      <c r="B91" s="83" t="s">
        <v>283</v>
      </c>
      <c r="C91" s="63" t="s">
        <v>118</v>
      </c>
      <c r="D91" s="87">
        <v>9</v>
      </c>
      <c r="E91" s="89" t="s">
        <v>253</v>
      </c>
      <c r="F91" s="89">
        <v>278.27520000000004</v>
      </c>
      <c r="G91" s="55"/>
      <c r="H91" s="55"/>
      <c r="I91" s="56" t="s">
        <v>40</v>
      </c>
      <c r="J91" s="57">
        <f t="shared" si="11"/>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80">
        <f t="shared" si="12"/>
        <v>2504.4768000000004</v>
      </c>
      <c r="BB91" s="81">
        <f t="shared" si="13"/>
        <v>2504.4768000000004</v>
      </c>
      <c r="BC91" s="61" t="str">
        <f t="shared" si="14"/>
        <v>INR  Two Thousand Five Hundred &amp; Four  and Paise Forty Eight Only</v>
      </c>
      <c r="BE91" s="62">
        <v>47</v>
      </c>
      <c r="BF91" s="54">
        <v>10324.646321</v>
      </c>
      <c r="BG91" s="67">
        <f t="shared" si="15"/>
        <v>11679.239918315203</v>
      </c>
      <c r="BH91" s="67">
        <f t="shared" si="16"/>
        <v>53.16640000000001</v>
      </c>
      <c r="BJ91" s="89">
        <v>387</v>
      </c>
      <c r="BK91" s="66">
        <f t="shared" si="19"/>
        <v>445.04999999999995</v>
      </c>
      <c r="BL91" s="67">
        <f t="shared" si="20"/>
        <v>503.44056</v>
      </c>
      <c r="BM91" s="95">
        <v>559.2</v>
      </c>
      <c r="BN91" s="67">
        <f t="shared" si="17"/>
        <v>632.5670400000001</v>
      </c>
      <c r="BP91" s="89">
        <v>246</v>
      </c>
      <c r="BQ91" s="67">
        <f t="shared" si="18"/>
        <v>278.27520000000004</v>
      </c>
      <c r="IE91" s="22"/>
      <c r="IF91" s="22"/>
      <c r="IG91" s="22"/>
      <c r="IH91" s="22"/>
      <c r="II91" s="22"/>
    </row>
    <row r="92" spans="1:243" s="21" customFormat="1" ht="114" customHeight="1">
      <c r="A92" s="32">
        <v>80</v>
      </c>
      <c r="B92" s="83" t="s">
        <v>255</v>
      </c>
      <c r="C92" s="63" t="s">
        <v>119</v>
      </c>
      <c r="D92" s="87">
        <v>4</v>
      </c>
      <c r="E92" s="89" t="s">
        <v>153</v>
      </c>
      <c r="F92" s="89">
        <v>76.92160000000001</v>
      </c>
      <c r="G92" s="55"/>
      <c r="H92" s="55"/>
      <c r="I92" s="56" t="s">
        <v>40</v>
      </c>
      <c r="J92" s="57">
        <f t="shared" si="11"/>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80">
        <f t="shared" si="12"/>
        <v>307.68640000000005</v>
      </c>
      <c r="BB92" s="81">
        <f t="shared" si="13"/>
        <v>307.68640000000005</v>
      </c>
      <c r="BC92" s="61" t="str">
        <f t="shared" si="14"/>
        <v>INR  Three Hundred &amp; Seven  and Paise Sixty Nine Only</v>
      </c>
      <c r="BE92" s="62">
        <v>40</v>
      </c>
      <c r="BF92" s="54">
        <v>4351</v>
      </c>
      <c r="BG92" s="67">
        <f t="shared" si="15"/>
        <v>4921.851200000001</v>
      </c>
      <c r="BH92" s="67">
        <f t="shared" si="16"/>
        <v>45.248000000000005</v>
      </c>
      <c r="BJ92" s="89">
        <v>1208</v>
      </c>
      <c r="BK92" s="66">
        <f t="shared" si="19"/>
        <v>1389.1999999999998</v>
      </c>
      <c r="BL92" s="67">
        <f t="shared" si="20"/>
        <v>1571.46304</v>
      </c>
      <c r="BM92" s="95">
        <v>559.2</v>
      </c>
      <c r="BN92" s="67">
        <f t="shared" si="17"/>
        <v>632.5670400000001</v>
      </c>
      <c r="BP92" s="89">
        <v>68</v>
      </c>
      <c r="BQ92" s="67">
        <f t="shared" si="18"/>
        <v>76.92160000000001</v>
      </c>
      <c r="IE92" s="22"/>
      <c r="IF92" s="22"/>
      <c r="IG92" s="22"/>
      <c r="IH92" s="22"/>
      <c r="II92" s="22"/>
    </row>
    <row r="93" spans="1:243" s="21" customFormat="1" ht="84" customHeight="1">
      <c r="A93" s="32">
        <v>81</v>
      </c>
      <c r="B93" s="83" t="s">
        <v>256</v>
      </c>
      <c r="C93" s="63" t="s">
        <v>120</v>
      </c>
      <c r="D93" s="129">
        <v>5</v>
      </c>
      <c r="E93" s="89" t="s">
        <v>153</v>
      </c>
      <c r="F93" s="130">
        <v>134.6128</v>
      </c>
      <c r="G93" s="55"/>
      <c r="H93" s="55"/>
      <c r="I93" s="56" t="s">
        <v>40</v>
      </c>
      <c r="J93" s="57">
        <f t="shared" si="11"/>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80">
        <f t="shared" si="12"/>
        <v>673.064</v>
      </c>
      <c r="BB93" s="81">
        <f t="shared" si="13"/>
        <v>673.064</v>
      </c>
      <c r="BC93" s="61" t="str">
        <f t="shared" si="14"/>
        <v>INR  Six Hundred &amp; Seventy Three  and Paise Six Only</v>
      </c>
      <c r="BE93" s="62">
        <v>17</v>
      </c>
      <c r="BF93" s="54">
        <v>81936</v>
      </c>
      <c r="BG93" s="67">
        <f t="shared" si="15"/>
        <v>92686.0032</v>
      </c>
      <c r="BH93" s="67">
        <f t="shared" si="16"/>
        <v>19.230400000000003</v>
      </c>
      <c r="BJ93" s="89">
        <v>456</v>
      </c>
      <c r="BK93" s="66">
        <f t="shared" si="19"/>
        <v>524.4</v>
      </c>
      <c r="BL93" s="67">
        <f t="shared" si="20"/>
        <v>593.20128</v>
      </c>
      <c r="BM93" s="95">
        <v>559.2</v>
      </c>
      <c r="BN93" s="67">
        <f t="shared" si="17"/>
        <v>632.5670400000001</v>
      </c>
      <c r="BP93" s="130">
        <v>119</v>
      </c>
      <c r="BQ93" s="67">
        <f t="shared" si="18"/>
        <v>134.6128</v>
      </c>
      <c r="IE93" s="22"/>
      <c r="IF93" s="22"/>
      <c r="IG93" s="22"/>
      <c r="IH93" s="22"/>
      <c r="II93" s="22"/>
    </row>
    <row r="94" spans="1:243" s="21" customFormat="1" ht="141.75" customHeight="1">
      <c r="A94" s="32">
        <v>82</v>
      </c>
      <c r="B94" s="83" t="s">
        <v>257</v>
      </c>
      <c r="C94" s="63" t="s">
        <v>121</v>
      </c>
      <c r="D94" s="129">
        <v>35</v>
      </c>
      <c r="E94" s="89" t="s">
        <v>155</v>
      </c>
      <c r="F94" s="130">
        <v>73.528</v>
      </c>
      <c r="G94" s="55"/>
      <c r="H94" s="55"/>
      <c r="I94" s="56" t="s">
        <v>40</v>
      </c>
      <c r="J94" s="57">
        <f t="shared" si="11"/>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80">
        <f t="shared" si="12"/>
        <v>2573.48</v>
      </c>
      <c r="BB94" s="81">
        <f t="shared" si="13"/>
        <v>2573.48</v>
      </c>
      <c r="BC94" s="61" t="str">
        <f t="shared" si="14"/>
        <v>INR  Two Thousand Five Hundred &amp; Seventy Three  and Paise Forty Eight Only</v>
      </c>
      <c r="BE94" s="62">
        <v>10021</v>
      </c>
      <c r="BF94" s="54">
        <v>82136</v>
      </c>
      <c r="BG94" s="67">
        <f t="shared" si="15"/>
        <v>92912.24320000001</v>
      </c>
      <c r="BH94" s="67">
        <f t="shared" si="16"/>
        <v>11335.755200000001</v>
      </c>
      <c r="BJ94" s="89">
        <v>439</v>
      </c>
      <c r="BK94" s="66">
        <f t="shared" si="19"/>
        <v>504.84999999999997</v>
      </c>
      <c r="BL94" s="67">
        <f t="shared" si="20"/>
        <v>571.08632</v>
      </c>
      <c r="BM94" s="95">
        <v>12343.2</v>
      </c>
      <c r="BN94" s="67">
        <f t="shared" si="17"/>
        <v>13962.627840000003</v>
      </c>
      <c r="BP94" s="130">
        <v>65</v>
      </c>
      <c r="BQ94" s="67">
        <f t="shared" si="18"/>
        <v>73.528</v>
      </c>
      <c r="IE94" s="22"/>
      <c r="IF94" s="22"/>
      <c r="IG94" s="22"/>
      <c r="IH94" s="22"/>
      <c r="II94" s="22"/>
    </row>
    <row r="95" spans="1:243" s="21" customFormat="1" ht="96" customHeight="1">
      <c r="A95" s="32">
        <v>83</v>
      </c>
      <c r="B95" s="83" t="s">
        <v>258</v>
      </c>
      <c r="C95" s="63" t="s">
        <v>142</v>
      </c>
      <c r="D95" s="129">
        <v>2</v>
      </c>
      <c r="E95" s="89" t="s">
        <v>145</v>
      </c>
      <c r="F95" s="130">
        <v>80.3152</v>
      </c>
      <c r="G95" s="55"/>
      <c r="H95" s="55"/>
      <c r="I95" s="56" t="s">
        <v>40</v>
      </c>
      <c r="J95" s="57">
        <f t="shared" si="11"/>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80">
        <f t="shared" si="12"/>
        <v>160.6304</v>
      </c>
      <c r="BB95" s="81">
        <f t="shared" si="13"/>
        <v>160.6304</v>
      </c>
      <c r="BC95" s="61" t="str">
        <f t="shared" si="14"/>
        <v>INR  One Hundred &amp; Sixty  and Paise Sixty Three Only</v>
      </c>
      <c r="BE95" s="71">
        <v>10121.210000000001</v>
      </c>
      <c r="BF95" s="54">
        <v>82336</v>
      </c>
      <c r="BG95" s="67">
        <f t="shared" si="15"/>
        <v>93138.4832</v>
      </c>
      <c r="BH95" s="67">
        <f t="shared" si="16"/>
        <v>11449.112752000001</v>
      </c>
      <c r="BJ95" s="89">
        <v>100</v>
      </c>
      <c r="BK95" s="66">
        <f t="shared" si="19"/>
        <v>114.99999999999999</v>
      </c>
      <c r="BL95" s="67">
        <f t="shared" si="20"/>
        <v>130.088</v>
      </c>
      <c r="BM95" s="95">
        <v>12466.63</v>
      </c>
      <c r="BN95" s="67">
        <f t="shared" si="17"/>
        <v>14102.251856</v>
      </c>
      <c r="BP95" s="130">
        <v>71</v>
      </c>
      <c r="BQ95" s="67">
        <f t="shared" si="18"/>
        <v>80.3152</v>
      </c>
      <c r="IE95" s="22"/>
      <c r="IF95" s="22"/>
      <c r="IG95" s="22"/>
      <c r="IH95" s="22"/>
      <c r="II95" s="22"/>
    </row>
    <row r="96" spans="1:243" s="21" customFormat="1" ht="62.25" customHeight="1">
      <c r="A96" s="32">
        <v>84</v>
      </c>
      <c r="B96" s="83" t="s">
        <v>259</v>
      </c>
      <c r="C96" s="63" t="s">
        <v>122</v>
      </c>
      <c r="D96" s="129">
        <v>35</v>
      </c>
      <c r="E96" s="89" t="s">
        <v>155</v>
      </c>
      <c r="F96" s="130">
        <v>18.099200000000003</v>
      </c>
      <c r="G96" s="55"/>
      <c r="H96" s="55"/>
      <c r="I96" s="56" t="s">
        <v>40</v>
      </c>
      <c r="J96" s="57">
        <f t="shared" si="11"/>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80">
        <f t="shared" si="12"/>
        <v>633.4720000000001</v>
      </c>
      <c r="BB96" s="81">
        <f t="shared" si="13"/>
        <v>633.4720000000001</v>
      </c>
      <c r="BC96" s="61" t="str">
        <f t="shared" si="14"/>
        <v>INR  Six Hundred &amp; Thirty Three  and Paise Forty Seven Only</v>
      </c>
      <c r="BE96" s="70">
        <v>10222.422100000002</v>
      </c>
      <c r="BF96" s="54">
        <v>82536</v>
      </c>
      <c r="BG96" s="67">
        <f t="shared" si="15"/>
        <v>93364.72320000001</v>
      </c>
      <c r="BH96" s="67">
        <f t="shared" si="16"/>
        <v>11563.603879520002</v>
      </c>
      <c r="BJ96" s="89">
        <v>579</v>
      </c>
      <c r="BK96" s="66">
        <f t="shared" si="19"/>
        <v>665.8499999999999</v>
      </c>
      <c r="BL96" s="67">
        <f t="shared" si="20"/>
        <v>753.20952</v>
      </c>
      <c r="BM96" s="95">
        <v>12591.3</v>
      </c>
      <c r="BN96" s="67">
        <f t="shared" si="17"/>
        <v>14243.27856</v>
      </c>
      <c r="BP96" s="130">
        <v>16</v>
      </c>
      <c r="BQ96" s="67">
        <f t="shared" si="18"/>
        <v>18.099200000000003</v>
      </c>
      <c r="IE96" s="22"/>
      <c r="IF96" s="22"/>
      <c r="IG96" s="22"/>
      <c r="IH96" s="22"/>
      <c r="II96" s="22"/>
    </row>
    <row r="97" spans="1:243" s="21" customFormat="1" ht="94.5" customHeight="1">
      <c r="A97" s="32">
        <v>85</v>
      </c>
      <c r="B97" s="83" t="s">
        <v>260</v>
      </c>
      <c r="C97" s="63" t="s">
        <v>123</v>
      </c>
      <c r="D97" s="87">
        <v>40</v>
      </c>
      <c r="E97" s="89" t="s">
        <v>253</v>
      </c>
      <c r="F97" s="89">
        <v>255.65120000000005</v>
      </c>
      <c r="G97" s="55"/>
      <c r="H97" s="55"/>
      <c r="I97" s="56" t="s">
        <v>40</v>
      </c>
      <c r="J97" s="57">
        <f t="shared" si="11"/>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80">
        <f t="shared" si="12"/>
        <v>10226.048000000003</v>
      </c>
      <c r="BB97" s="81">
        <f t="shared" si="13"/>
        <v>10226.048000000003</v>
      </c>
      <c r="BC97" s="61" t="str">
        <f t="shared" si="14"/>
        <v>INR  Ten Thousand Two Hundred &amp; Twenty Six  and Paise Five Only</v>
      </c>
      <c r="BE97" s="62">
        <v>4351</v>
      </c>
      <c r="BF97" s="54">
        <v>2659</v>
      </c>
      <c r="BG97" s="67">
        <f t="shared" si="15"/>
        <v>3007.8608000000004</v>
      </c>
      <c r="BH97" s="67">
        <f t="shared" si="16"/>
        <v>4921.851200000001</v>
      </c>
      <c r="BJ97" s="89">
        <v>1369</v>
      </c>
      <c r="BK97" s="66">
        <f t="shared" si="19"/>
        <v>1574.35</v>
      </c>
      <c r="BL97" s="67">
        <f t="shared" si="20"/>
        <v>1780.9047200000002</v>
      </c>
      <c r="BM97" s="95">
        <v>150</v>
      </c>
      <c r="BN97" s="67">
        <f t="shared" si="17"/>
        <v>169.68000000000004</v>
      </c>
      <c r="BP97" s="89">
        <v>226</v>
      </c>
      <c r="BQ97" s="67">
        <f t="shared" si="18"/>
        <v>255.65120000000005</v>
      </c>
      <c r="IE97" s="22"/>
      <c r="IF97" s="22"/>
      <c r="IG97" s="22"/>
      <c r="IH97" s="22"/>
      <c r="II97" s="22"/>
    </row>
    <row r="98" spans="1:243" s="21" customFormat="1" ht="87.75" customHeight="1">
      <c r="A98" s="32">
        <v>86</v>
      </c>
      <c r="B98" s="83" t="s">
        <v>261</v>
      </c>
      <c r="C98" s="63" t="s">
        <v>124</v>
      </c>
      <c r="D98" s="87">
        <v>100</v>
      </c>
      <c r="E98" s="89" t="s">
        <v>253</v>
      </c>
      <c r="F98" s="89">
        <v>205.87840000000003</v>
      </c>
      <c r="G98" s="55"/>
      <c r="H98" s="55"/>
      <c r="I98" s="56" t="s">
        <v>40</v>
      </c>
      <c r="J98" s="57">
        <f t="shared" si="11"/>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80">
        <f t="shared" si="12"/>
        <v>20587.840000000004</v>
      </c>
      <c r="BB98" s="81">
        <f t="shared" si="13"/>
        <v>20587.840000000004</v>
      </c>
      <c r="BC98" s="61" t="str">
        <f t="shared" si="14"/>
        <v>INR  Twenty Thousand Five Hundred &amp; Eighty Seven  and Paise Eighty Four Only</v>
      </c>
      <c r="BE98" s="62">
        <v>29</v>
      </c>
      <c r="BF98" s="54">
        <v>2673</v>
      </c>
      <c r="BG98" s="67">
        <f>BF98*1.12*1.01</f>
        <v>3023.6976000000004</v>
      </c>
      <c r="BH98" s="67">
        <f>BE98*1.12*1.01</f>
        <v>32.80480000000001</v>
      </c>
      <c r="BJ98" s="93">
        <v>156</v>
      </c>
      <c r="BK98" s="66">
        <f t="shared" si="19"/>
        <v>179.39999999999998</v>
      </c>
      <c r="BL98" s="67">
        <f t="shared" si="20"/>
        <v>202.93728</v>
      </c>
      <c r="BM98" s="97">
        <v>36</v>
      </c>
      <c r="BN98" s="67">
        <f t="shared" si="17"/>
        <v>40.723200000000006</v>
      </c>
      <c r="BP98" s="89">
        <v>182</v>
      </c>
      <c r="BQ98" s="67">
        <f t="shared" si="18"/>
        <v>205.87840000000003</v>
      </c>
      <c r="IE98" s="22"/>
      <c r="IF98" s="22"/>
      <c r="IG98" s="22"/>
      <c r="IH98" s="22"/>
      <c r="II98" s="22"/>
    </row>
    <row r="99" spans="1:243" s="21" customFormat="1" ht="81.75" customHeight="1">
      <c r="A99" s="32">
        <v>87</v>
      </c>
      <c r="B99" s="83" t="s">
        <v>262</v>
      </c>
      <c r="C99" s="63" t="s">
        <v>125</v>
      </c>
      <c r="D99" s="87">
        <v>100</v>
      </c>
      <c r="E99" s="89" t="s">
        <v>253</v>
      </c>
      <c r="F99" s="89">
        <v>166.28640000000001</v>
      </c>
      <c r="G99" s="55"/>
      <c r="H99" s="55"/>
      <c r="I99" s="56" t="s">
        <v>40</v>
      </c>
      <c r="J99" s="57">
        <f t="shared" si="11"/>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80">
        <f t="shared" si="12"/>
        <v>16628.640000000003</v>
      </c>
      <c r="BB99" s="81">
        <f t="shared" si="13"/>
        <v>16628.640000000003</v>
      </c>
      <c r="BC99" s="61" t="str">
        <f t="shared" si="14"/>
        <v>INR  Sixteen Thousand Six Hundred &amp; Twenty Eight  and Paise Sixty Four Only</v>
      </c>
      <c r="BE99" s="62">
        <v>38</v>
      </c>
      <c r="BF99" s="54">
        <v>2687</v>
      </c>
      <c r="BG99" s="67">
        <f>BF99*1.12*1.01</f>
        <v>3039.5344000000005</v>
      </c>
      <c r="BH99" s="67">
        <f>BE99*1.12*1.01</f>
        <v>42.985600000000005</v>
      </c>
      <c r="BJ99" s="89">
        <v>400</v>
      </c>
      <c r="BK99" s="66">
        <f>BJ99*1.01</f>
        <v>404</v>
      </c>
      <c r="BL99" s="67">
        <f>BK99*1.12*1.01</f>
        <v>457.00480000000005</v>
      </c>
      <c r="BM99" s="97">
        <v>51.6</v>
      </c>
      <c r="BN99" s="67">
        <f t="shared" si="17"/>
        <v>58.36992000000001</v>
      </c>
      <c r="BP99" s="89">
        <v>147</v>
      </c>
      <c r="BQ99" s="67">
        <f t="shared" si="18"/>
        <v>166.28640000000001</v>
      </c>
      <c r="IE99" s="22"/>
      <c r="IF99" s="22"/>
      <c r="IG99" s="22"/>
      <c r="IH99" s="22"/>
      <c r="II99" s="22"/>
    </row>
    <row r="100" spans="1:69" ht="87" customHeight="1">
      <c r="A100" s="32">
        <v>88</v>
      </c>
      <c r="B100" s="83" t="s">
        <v>263</v>
      </c>
      <c r="C100" s="63" t="s">
        <v>126</v>
      </c>
      <c r="D100" s="87">
        <v>120</v>
      </c>
      <c r="E100" s="89" t="s">
        <v>253</v>
      </c>
      <c r="F100" s="89">
        <v>142.5312</v>
      </c>
      <c r="G100" s="55"/>
      <c r="H100" s="55"/>
      <c r="I100" s="56" t="s">
        <v>40</v>
      </c>
      <c r="J100" s="57">
        <f t="shared" si="11"/>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80">
        <f t="shared" si="12"/>
        <v>17103.744000000002</v>
      </c>
      <c r="BB100" s="81">
        <f t="shared" si="13"/>
        <v>17103.744000000002</v>
      </c>
      <c r="BC100" s="61" t="str">
        <f t="shared" si="14"/>
        <v>INR  Seventeen Thousand One Hundred &amp; Three  and Paise Seventy Four Only</v>
      </c>
      <c r="BJ100" s="89">
        <v>823</v>
      </c>
      <c r="BK100" s="66">
        <f>BJ100*1.01</f>
        <v>831.23</v>
      </c>
      <c r="BL100" s="67">
        <f>BK100*1.12*1.01</f>
        <v>940.2873760000001</v>
      </c>
      <c r="BM100" s="97">
        <v>195.6</v>
      </c>
      <c r="BN100" s="67">
        <f t="shared" si="17"/>
        <v>221.26272</v>
      </c>
      <c r="BP100" s="89">
        <v>126</v>
      </c>
      <c r="BQ100" s="67">
        <f t="shared" si="18"/>
        <v>142.5312</v>
      </c>
    </row>
    <row r="101" spans="1:69" ht="216.75" customHeight="1">
      <c r="A101" s="32">
        <v>89</v>
      </c>
      <c r="B101" s="91" t="s">
        <v>284</v>
      </c>
      <c r="C101" s="63" t="s">
        <v>127</v>
      </c>
      <c r="D101" s="102">
        <v>110</v>
      </c>
      <c r="E101" s="103" t="s">
        <v>149</v>
      </c>
      <c r="F101" s="89">
        <v>1010.1616000000001</v>
      </c>
      <c r="G101" s="55"/>
      <c r="H101" s="55"/>
      <c r="I101" s="56" t="s">
        <v>40</v>
      </c>
      <c r="J101" s="57">
        <f t="shared" si="11"/>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80">
        <f t="shared" si="12"/>
        <v>111117.77600000001</v>
      </c>
      <c r="BB101" s="81">
        <f t="shared" si="13"/>
        <v>111117.77600000001</v>
      </c>
      <c r="BC101" s="61" t="str">
        <f t="shared" si="14"/>
        <v>INR  One Lakh Eleven Thousand One Hundred &amp; Seventeen  and Paise Seventy Eight Only</v>
      </c>
      <c r="BJ101" s="89">
        <v>2210</v>
      </c>
      <c r="BK101" s="66">
        <f>BJ101*1.01</f>
        <v>2232.1</v>
      </c>
      <c r="BL101" s="67">
        <f>BK101*1.12*1.01</f>
        <v>2524.95152</v>
      </c>
      <c r="BM101" s="97">
        <v>147.6</v>
      </c>
      <c r="BN101" s="67">
        <f t="shared" si="17"/>
        <v>166.96512</v>
      </c>
      <c r="BP101" s="89">
        <v>893</v>
      </c>
      <c r="BQ101" s="67">
        <f t="shared" si="18"/>
        <v>1010.1616000000001</v>
      </c>
    </row>
    <row r="102" spans="1:69" ht="205.5" customHeight="1">
      <c r="A102" s="32">
        <v>90</v>
      </c>
      <c r="B102" s="91" t="s">
        <v>285</v>
      </c>
      <c r="C102" s="63" t="s">
        <v>128</v>
      </c>
      <c r="D102" s="87">
        <v>35</v>
      </c>
      <c r="E102" s="89" t="s">
        <v>149</v>
      </c>
      <c r="F102" s="89">
        <v>281.66880000000003</v>
      </c>
      <c r="G102" s="55"/>
      <c r="H102" s="55"/>
      <c r="I102" s="56" t="s">
        <v>40</v>
      </c>
      <c r="J102" s="57">
        <f t="shared" si="11"/>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80">
        <f t="shared" si="12"/>
        <v>9858.408000000001</v>
      </c>
      <c r="BB102" s="81">
        <f t="shared" si="13"/>
        <v>9858.408000000001</v>
      </c>
      <c r="BC102" s="61" t="str">
        <f t="shared" si="14"/>
        <v>INR  Nine Thousand Eight Hundred &amp; Fifty Eight  and Paise Forty One Only</v>
      </c>
      <c r="BJ102" s="89">
        <v>3090</v>
      </c>
      <c r="BK102" s="66">
        <f>BJ102*1.01</f>
        <v>3120.9</v>
      </c>
      <c r="BL102" s="67">
        <f>BK102*1.12*1.01</f>
        <v>3530.3620800000003</v>
      </c>
      <c r="BM102" s="97">
        <v>94.8</v>
      </c>
      <c r="BN102" s="67">
        <f t="shared" si="17"/>
        <v>107.23776000000001</v>
      </c>
      <c r="BP102" s="89">
        <v>249</v>
      </c>
      <c r="BQ102" s="67">
        <f t="shared" si="18"/>
        <v>281.66880000000003</v>
      </c>
    </row>
    <row r="103" spans="1:69" ht="203.25" customHeight="1">
      <c r="A103" s="32">
        <v>91</v>
      </c>
      <c r="B103" s="69" t="s">
        <v>264</v>
      </c>
      <c r="C103" s="63" t="s">
        <v>143</v>
      </c>
      <c r="D103" s="104">
        <v>55</v>
      </c>
      <c r="E103" s="62" t="s">
        <v>149</v>
      </c>
      <c r="F103" s="62">
        <v>1061.0656000000001</v>
      </c>
      <c r="G103" s="55"/>
      <c r="H103" s="55"/>
      <c r="I103" s="56" t="s">
        <v>40</v>
      </c>
      <c r="J103" s="57">
        <f t="shared" si="11"/>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80">
        <f t="shared" si="12"/>
        <v>58358.60800000001</v>
      </c>
      <c r="BB103" s="81">
        <f t="shared" si="13"/>
        <v>58358.60800000001</v>
      </c>
      <c r="BC103" s="61" t="str">
        <f t="shared" si="14"/>
        <v>INR  Fifty Eight Thousand Three Hundred &amp; Fifty Eight  and Paise Sixty One Only</v>
      </c>
      <c r="BJ103" s="89">
        <v>170</v>
      </c>
      <c r="BK103" s="66">
        <f>BJ103*1.01</f>
        <v>171.7</v>
      </c>
      <c r="BL103" s="67">
        <f>BK103*1.12*1.01</f>
        <v>194.22704000000002</v>
      </c>
      <c r="BM103" s="95">
        <v>19.2</v>
      </c>
      <c r="BN103" s="67">
        <f t="shared" si="17"/>
        <v>21.719040000000003</v>
      </c>
      <c r="BP103" s="62">
        <v>938</v>
      </c>
      <c r="BQ103" s="67">
        <f t="shared" si="18"/>
        <v>1061.0656000000001</v>
      </c>
    </row>
    <row r="104" spans="1:69" ht="148.5" customHeight="1">
      <c r="A104" s="32">
        <v>92</v>
      </c>
      <c r="B104" s="85" t="s">
        <v>265</v>
      </c>
      <c r="C104" s="63" t="s">
        <v>157</v>
      </c>
      <c r="D104" s="87">
        <v>8</v>
      </c>
      <c r="E104" s="93" t="s">
        <v>153</v>
      </c>
      <c r="F104" s="89">
        <v>515.8272000000001</v>
      </c>
      <c r="G104" s="55"/>
      <c r="H104" s="55"/>
      <c r="I104" s="56" t="s">
        <v>40</v>
      </c>
      <c r="J104" s="57">
        <f t="shared" si="11"/>
        <v>1</v>
      </c>
      <c r="K104" s="58" t="s">
        <v>64</v>
      </c>
      <c r="L104" s="58" t="s">
        <v>7</v>
      </c>
      <c r="M104" s="59"/>
      <c r="N104" s="55"/>
      <c r="O104" s="55"/>
      <c r="P104" s="60"/>
      <c r="Q104" s="55"/>
      <c r="R104" s="5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80">
        <f t="shared" si="12"/>
        <v>4126.6176000000005</v>
      </c>
      <c r="BB104" s="81">
        <f t="shared" si="13"/>
        <v>4126.6176000000005</v>
      </c>
      <c r="BC104" s="61" t="str">
        <f t="shared" si="14"/>
        <v>INR  Four Thousand One Hundred &amp; Twenty Six  and Paise Sixty Two Only</v>
      </c>
      <c r="BM104" s="99">
        <v>576</v>
      </c>
      <c r="BN104" s="67">
        <f t="shared" si="17"/>
        <v>651.5712000000001</v>
      </c>
      <c r="BP104" s="89">
        <v>456</v>
      </c>
      <c r="BQ104" s="67">
        <f t="shared" si="18"/>
        <v>515.8272000000001</v>
      </c>
    </row>
    <row r="105" spans="1:69" ht="127.5" customHeight="1">
      <c r="A105" s="32">
        <v>93</v>
      </c>
      <c r="B105" s="69" t="s">
        <v>266</v>
      </c>
      <c r="C105" s="63" t="s">
        <v>158</v>
      </c>
      <c r="D105" s="104">
        <v>12</v>
      </c>
      <c r="E105" s="68" t="s">
        <v>267</v>
      </c>
      <c r="F105" s="62">
        <v>1841.5936000000002</v>
      </c>
      <c r="G105" s="65">
        <f>F105*D105</f>
        <v>22099.1232</v>
      </c>
      <c r="H105" s="55"/>
      <c r="I105" s="56" t="s">
        <v>40</v>
      </c>
      <c r="J105" s="57">
        <f aca="true" t="shared" si="21" ref="J105:J121">IF(I105="Less(-)",-1,1)</f>
        <v>1</v>
      </c>
      <c r="K105" s="58" t="s">
        <v>64</v>
      </c>
      <c r="L105" s="58" t="s">
        <v>7</v>
      </c>
      <c r="M105" s="59"/>
      <c r="N105" s="55"/>
      <c r="O105" s="55"/>
      <c r="P105" s="60"/>
      <c r="Q105" s="55"/>
      <c r="R105" s="5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80">
        <f aca="true" t="shared" si="22" ref="BA105:BA121">total_amount_ba($B$2,$D$2,D105,F105,J105,K105,M105)</f>
        <v>22099.1232</v>
      </c>
      <c r="BB105" s="81">
        <f aca="true" t="shared" si="23" ref="BB105:BB121">BA105+SUM(N105:AZ105)</f>
        <v>22099.1232</v>
      </c>
      <c r="BC105" s="61" t="str">
        <f aca="true" t="shared" si="24" ref="BC105:BC121">SpellNumber(L105,BB105)</f>
        <v>INR  Twenty Two Thousand  &amp;Ninety Nine  and Paise Twelve Only</v>
      </c>
      <c r="BM105" s="97">
        <v>6370.8</v>
      </c>
      <c r="BN105" s="67">
        <f t="shared" si="17"/>
        <v>7206.648960000001</v>
      </c>
      <c r="BP105" s="62">
        <v>1628</v>
      </c>
      <c r="BQ105" s="67">
        <f t="shared" si="18"/>
        <v>1841.5936000000002</v>
      </c>
    </row>
    <row r="106" spans="1:69" ht="145.5" customHeight="1">
      <c r="A106" s="32">
        <v>94</v>
      </c>
      <c r="B106" s="69" t="s">
        <v>268</v>
      </c>
      <c r="C106" s="63" t="s">
        <v>159</v>
      </c>
      <c r="D106" s="104">
        <v>2</v>
      </c>
      <c r="E106" s="68" t="s">
        <v>267</v>
      </c>
      <c r="F106" s="62">
        <v>1184.3664</v>
      </c>
      <c r="G106" s="65">
        <f>F106*D106</f>
        <v>2368.7328</v>
      </c>
      <c r="H106" s="55"/>
      <c r="I106" s="56" t="s">
        <v>40</v>
      </c>
      <c r="J106" s="57">
        <f t="shared" si="21"/>
        <v>1</v>
      </c>
      <c r="K106" s="58" t="s">
        <v>64</v>
      </c>
      <c r="L106" s="58" t="s">
        <v>7</v>
      </c>
      <c r="M106" s="59"/>
      <c r="N106" s="55"/>
      <c r="O106" s="55"/>
      <c r="P106" s="60"/>
      <c r="Q106" s="55"/>
      <c r="R106" s="5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80">
        <f t="shared" si="22"/>
        <v>2368.7328</v>
      </c>
      <c r="BB106" s="81">
        <f t="shared" si="23"/>
        <v>2368.7328</v>
      </c>
      <c r="BC106" s="61" t="str">
        <f t="shared" si="24"/>
        <v>INR  Two Thousand Three Hundred &amp; Sixty Eight  and Paise Seventy Three Only</v>
      </c>
      <c r="BM106" s="95">
        <v>88491.6</v>
      </c>
      <c r="BN106" s="67">
        <f t="shared" si="17"/>
        <v>100101.69792000002</v>
      </c>
      <c r="BP106" s="62">
        <v>1047</v>
      </c>
      <c r="BQ106" s="67">
        <f t="shared" si="18"/>
        <v>1184.3664</v>
      </c>
    </row>
    <row r="107" spans="1:69" ht="48.75" customHeight="1">
      <c r="A107" s="32">
        <v>95</v>
      </c>
      <c r="B107" s="85" t="s">
        <v>269</v>
      </c>
      <c r="C107" s="63" t="s">
        <v>160</v>
      </c>
      <c r="D107" s="87">
        <v>3</v>
      </c>
      <c r="E107" s="89" t="s">
        <v>145</v>
      </c>
      <c r="F107" s="89">
        <v>195.69760000000002</v>
      </c>
      <c r="G107" s="65">
        <f aca="true" t="shared" si="25" ref="G107:G120">F107*D107</f>
        <v>587.0928000000001</v>
      </c>
      <c r="H107" s="55"/>
      <c r="I107" s="56" t="s">
        <v>40</v>
      </c>
      <c r="J107" s="57">
        <f t="shared" si="21"/>
        <v>1</v>
      </c>
      <c r="K107" s="58" t="s">
        <v>64</v>
      </c>
      <c r="L107" s="58" t="s">
        <v>7</v>
      </c>
      <c r="M107" s="59"/>
      <c r="N107" s="55"/>
      <c r="O107" s="55"/>
      <c r="P107" s="60"/>
      <c r="Q107" s="55"/>
      <c r="R107" s="5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80">
        <f t="shared" si="22"/>
        <v>587.0928000000001</v>
      </c>
      <c r="BB107" s="81">
        <f t="shared" si="23"/>
        <v>587.0928000000001</v>
      </c>
      <c r="BC107" s="61" t="str">
        <f t="shared" si="24"/>
        <v>INR  Five Hundred &amp; Eighty Seven  and Paise Nine Only</v>
      </c>
      <c r="BM107" s="95">
        <v>400.8</v>
      </c>
      <c r="BN107" s="67">
        <f t="shared" si="17"/>
        <v>453.3849600000001</v>
      </c>
      <c r="BP107" s="89">
        <v>173</v>
      </c>
      <c r="BQ107" s="67">
        <f t="shared" si="18"/>
        <v>195.69760000000002</v>
      </c>
    </row>
    <row r="108" spans="1:69" ht="93" customHeight="1">
      <c r="A108" s="32">
        <v>96</v>
      </c>
      <c r="B108" s="90" t="s">
        <v>270</v>
      </c>
      <c r="C108" s="63" t="s">
        <v>161</v>
      </c>
      <c r="D108" s="87">
        <v>40</v>
      </c>
      <c r="E108" s="88" t="s">
        <v>147</v>
      </c>
      <c r="F108" s="89">
        <v>122.1696</v>
      </c>
      <c r="G108" s="65">
        <f t="shared" si="25"/>
        <v>4886.784</v>
      </c>
      <c r="H108" s="55"/>
      <c r="I108" s="56" t="s">
        <v>40</v>
      </c>
      <c r="J108" s="57">
        <f t="shared" si="21"/>
        <v>1</v>
      </c>
      <c r="K108" s="58" t="s">
        <v>64</v>
      </c>
      <c r="L108" s="58" t="s">
        <v>7</v>
      </c>
      <c r="M108" s="59"/>
      <c r="N108" s="55"/>
      <c r="O108" s="55"/>
      <c r="P108" s="60"/>
      <c r="Q108" s="55"/>
      <c r="R108" s="5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80">
        <f t="shared" si="22"/>
        <v>4886.784</v>
      </c>
      <c r="BB108" s="81">
        <f t="shared" si="23"/>
        <v>4886.784</v>
      </c>
      <c r="BC108" s="61" t="str">
        <f t="shared" si="24"/>
        <v>INR  Four Thousand Eight Hundred &amp; Eighty Six  and Paise Seventy Eight Only</v>
      </c>
      <c r="BM108" s="95">
        <v>8062.8</v>
      </c>
      <c r="BN108" s="67">
        <f t="shared" si="17"/>
        <v>9120.639360000001</v>
      </c>
      <c r="BP108" s="89">
        <v>108</v>
      </c>
      <c r="BQ108" s="67">
        <f t="shared" si="18"/>
        <v>122.1696</v>
      </c>
    </row>
    <row r="109" spans="1:69" ht="77.25" customHeight="1">
      <c r="A109" s="32">
        <v>97</v>
      </c>
      <c r="B109" s="83" t="s">
        <v>271</v>
      </c>
      <c r="C109" s="63" t="s">
        <v>162</v>
      </c>
      <c r="D109" s="87">
        <v>30</v>
      </c>
      <c r="E109" s="89" t="s">
        <v>148</v>
      </c>
      <c r="F109" s="89">
        <v>273.7504</v>
      </c>
      <c r="G109" s="65">
        <f t="shared" si="25"/>
        <v>8212.512</v>
      </c>
      <c r="H109" s="55"/>
      <c r="I109" s="56" t="s">
        <v>40</v>
      </c>
      <c r="J109" s="57">
        <f t="shared" si="21"/>
        <v>1</v>
      </c>
      <c r="K109" s="58" t="s">
        <v>64</v>
      </c>
      <c r="L109" s="58" t="s">
        <v>7</v>
      </c>
      <c r="M109" s="59"/>
      <c r="N109" s="55"/>
      <c r="O109" s="55"/>
      <c r="P109" s="60"/>
      <c r="Q109" s="55"/>
      <c r="R109" s="5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80">
        <f t="shared" si="22"/>
        <v>8212.512</v>
      </c>
      <c r="BB109" s="81">
        <f t="shared" si="23"/>
        <v>8212.512</v>
      </c>
      <c r="BC109" s="61" t="str">
        <f t="shared" si="24"/>
        <v>INR  Eight Thousand Two Hundred &amp; Twelve  and Paise Fifty One Only</v>
      </c>
      <c r="BM109" s="95">
        <v>142.8</v>
      </c>
      <c r="BN109" s="67">
        <f t="shared" si="17"/>
        <v>161.53536000000003</v>
      </c>
      <c r="BP109" s="89">
        <v>242</v>
      </c>
      <c r="BQ109" s="67">
        <f t="shared" si="18"/>
        <v>273.7504</v>
      </c>
    </row>
    <row r="110" spans="1:69" ht="105.75" customHeight="1">
      <c r="A110" s="32">
        <v>98</v>
      </c>
      <c r="B110" s="83" t="s">
        <v>272</v>
      </c>
      <c r="C110" s="63" t="s">
        <v>163</v>
      </c>
      <c r="D110" s="87">
        <v>30</v>
      </c>
      <c r="E110" s="89" t="s">
        <v>148</v>
      </c>
      <c r="F110" s="89">
        <v>266.96320000000003</v>
      </c>
      <c r="G110" s="65">
        <f t="shared" si="25"/>
        <v>8008.896000000001</v>
      </c>
      <c r="H110" s="55"/>
      <c r="I110" s="56" t="s">
        <v>40</v>
      </c>
      <c r="J110" s="57">
        <f t="shared" si="21"/>
        <v>1</v>
      </c>
      <c r="K110" s="58" t="s">
        <v>64</v>
      </c>
      <c r="L110" s="58" t="s">
        <v>7</v>
      </c>
      <c r="M110" s="59"/>
      <c r="N110" s="55"/>
      <c r="O110" s="55"/>
      <c r="P110" s="60"/>
      <c r="Q110" s="55"/>
      <c r="R110" s="5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80">
        <f t="shared" si="22"/>
        <v>8008.896000000001</v>
      </c>
      <c r="BB110" s="81">
        <f t="shared" si="23"/>
        <v>8008.896000000001</v>
      </c>
      <c r="BC110" s="61" t="str">
        <f t="shared" si="24"/>
        <v>INR  Eight Thousand  &amp;Eight  and Paise Ninety Only</v>
      </c>
      <c r="BM110" s="95">
        <v>142.8</v>
      </c>
      <c r="BN110" s="67">
        <f t="shared" si="17"/>
        <v>161.53536000000003</v>
      </c>
      <c r="BP110" s="89">
        <v>236</v>
      </c>
      <c r="BQ110" s="67">
        <f t="shared" si="18"/>
        <v>266.96320000000003</v>
      </c>
    </row>
    <row r="111" spans="1:69" ht="129" customHeight="1">
      <c r="A111" s="32">
        <v>99</v>
      </c>
      <c r="B111" s="85" t="s">
        <v>273</v>
      </c>
      <c r="C111" s="63" t="s">
        <v>164</v>
      </c>
      <c r="D111" s="87">
        <v>6</v>
      </c>
      <c r="E111" s="92" t="s">
        <v>153</v>
      </c>
      <c r="F111" s="92">
        <v>1548.6128</v>
      </c>
      <c r="G111" s="65">
        <f t="shared" si="25"/>
        <v>9291.676800000001</v>
      </c>
      <c r="H111" s="55"/>
      <c r="I111" s="56" t="s">
        <v>40</v>
      </c>
      <c r="J111" s="57">
        <f t="shared" si="21"/>
        <v>1</v>
      </c>
      <c r="K111" s="58" t="s">
        <v>64</v>
      </c>
      <c r="L111" s="58" t="s">
        <v>7</v>
      </c>
      <c r="M111" s="59"/>
      <c r="N111" s="55"/>
      <c r="O111" s="55"/>
      <c r="P111" s="60"/>
      <c r="Q111" s="55"/>
      <c r="R111" s="5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80">
        <f t="shared" si="22"/>
        <v>9291.676800000001</v>
      </c>
      <c r="BB111" s="81">
        <f t="shared" si="23"/>
        <v>9291.676800000001</v>
      </c>
      <c r="BC111" s="61" t="str">
        <f t="shared" si="24"/>
        <v>INR  Nine Thousand Two Hundred &amp; Ninety One  and Paise Sixty Eight Only</v>
      </c>
      <c r="BM111" s="95">
        <v>142.8</v>
      </c>
      <c r="BN111" s="67">
        <f t="shared" si="17"/>
        <v>161.53536000000003</v>
      </c>
      <c r="BP111" s="92">
        <v>1369</v>
      </c>
      <c r="BQ111" s="67">
        <f t="shared" si="18"/>
        <v>1548.6128</v>
      </c>
    </row>
    <row r="112" spans="1:69" ht="98.25" customHeight="1">
      <c r="A112" s="32">
        <v>100</v>
      </c>
      <c r="B112" s="131" t="s">
        <v>274</v>
      </c>
      <c r="C112" s="63" t="s">
        <v>165</v>
      </c>
      <c r="D112" s="87">
        <v>2</v>
      </c>
      <c r="E112" s="62" t="s">
        <v>275</v>
      </c>
      <c r="F112" s="62">
        <v>505</v>
      </c>
      <c r="G112" s="65">
        <f t="shared" si="25"/>
        <v>1010</v>
      </c>
      <c r="H112" s="55"/>
      <c r="I112" s="56" t="s">
        <v>40</v>
      </c>
      <c r="J112" s="57">
        <f t="shared" si="21"/>
        <v>1</v>
      </c>
      <c r="K112" s="58" t="s">
        <v>64</v>
      </c>
      <c r="L112" s="58" t="s">
        <v>7</v>
      </c>
      <c r="M112" s="59"/>
      <c r="N112" s="55"/>
      <c r="O112" s="55"/>
      <c r="P112" s="60"/>
      <c r="Q112" s="55"/>
      <c r="R112" s="5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80">
        <f t="shared" si="22"/>
        <v>1010</v>
      </c>
      <c r="BB112" s="81">
        <f t="shared" si="23"/>
        <v>1010</v>
      </c>
      <c r="BC112" s="61" t="str">
        <f t="shared" si="24"/>
        <v>INR  One Thousand  &amp;Ten  Only</v>
      </c>
      <c r="BM112" s="95">
        <v>21</v>
      </c>
      <c r="BN112" s="67">
        <f t="shared" si="17"/>
        <v>23.755200000000002</v>
      </c>
      <c r="BP112" s="135">
        <v>500</v>
      </c>
      <c r="BQ112" s="101">
        <f>BP112*1.01</f>
        <v>505</v>
      </c>
    </row>
    <row r="113" spans="1:69" ht="117.75" customHeight="1">
      <c r="A113" s="32">
        <v>101</v>
      </c>
      <c r="B113" s="83" t="s">
        <v>276</v>
      </c>
      <c r="C113" s="63" t="s">
        <v>166</v>
      </c>
      <c r="D113" s="87">
        <v>30</v>
      </c>
      <c r="E113" s="62" t="s">
        <v>145</v>
      </c>
      <c r="F113" s="89">
        <v>151.5</v>
      </c>
      <c r="G113" s="65">
        <f t="shared" si="25"/>
        <v>4545</v>
      </c>
      <c r="H113" s="55"/>
      <c r="I113" s="56" t="s">
        <v>40</v>
      </c>
      <c r="J113" s="57">
        <f t="shared" si="21"/>
        <v>1</v>
      </c>
      <c r="K113" s="58" t="s">
        <v>64</v>
      </c>
      <c r="L113" s="58" t="s">
        <v>7</v>
      </c>
      <c r="M113" s="59"/>
      <c r="N113" s="55"/>
      <c r="O113" s="55"/>
      <c r="P113" s="60"/>
      <c r="Q113" s="55"/>
      <c r="R113" s="5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80">
        <f t="shared" si="22"/>
        <v>4545</v>
      </c>
      <c r="BB113" s="81">
        <f t="shared" si="23"/>
        <v>4545</v>
      </c>
      <c r="BC113" s="61" t="str">
        <f t="shared" si="24"/>
        <v>INR  Four Thousand Five Hundred &amp; Forty Five  Only</v>
      </c>
      <c r="BM113" s="95">
        <v>13.62</v>
      </c>
      <c r="BN113" s="67">
        <f t="shared" si="17"/>
        <v>15.406944000000001</v>
      </c>
      <c r="BP113" s="89">
        <v>150</v>
      </c>
      <c r="BQ113" s="100">
        <f aca="true" t="shared" si="26" ref="BQ113:BQ121">BP113*1.01</f>
        <v>151.5</v>
      </c>
    </row>
    <row r="114" spans="1:69" ht="89.25" customHeight="1">
      <c r="A114" s="32">
        <v>102</v>
      </c>
      <c r="B114" s="83" t="s">
        <v>277</v>
      </c>
      <c r="C114" s="63" t="s">
        <v>167</v>
      </c>
      <c r="D114" s="87">
        <v>5</v>
      </c>
      <c r="E114" s="88" t="s">
        <v>146</v>
      </c>
      <c r="F114" s="89">
        <v>169.68</v>
      </c>
      <c r="G114" s="65">
        <f t="shared" si="25"/>
        <v>848.4000000000001</v>
      </c>
      <c r="H114" s="55"/>
      <c r="I114" s="56" t="s">
        <v>40</v>
      </c>
      <c r="J114" s="57">
        <f t="shared" si="21"/>
        <v>1</v>
      </c>
      <c r="K114" s="58" t="s">
        <v>64</v>
      </c>
      <c r="L114" s="58" t="s">
        <v>7</v>
      </c>
      <c r="M114" s="59"/>
      <c r="N114" s="55"/>
      <c r="O114" s="55"/>
      <c r="P114" s="60"/>
      <c r="Q114" s="55"/>
      <c r="R114" s="55"/>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80">
        <f t="shared" si="22"/>
        <v>848.4000000000001</v>
      </c>
      <c r="BB114" s="81">
        <f t="shared" si="23"/>
        <v>848.4000000000001</v>
      </c>
      <c r="BC114" s="61" t="str">
        <f t="shared" si="24"/>
        <v>INR  Eight Hundred &amp; Forty Eight  and Paise Forty Only</v>
      </c>
      <c r="BM114" s="95">
        <v>6.83</v>
      </c>
      <c r="BN114" s="67">
        <f t="shared" si="17"/>
        <v>7.726096</v>
      </c>
      <c r="BP114" s="89">
        <v>168</v>
      </c>
      <c r="BQ114" s="100">
        <f t="shared" si="26"/>
        <v>169.68</v>
      </c>
    </row>
    <row r="115" spans="1:69" ht="74.25" customHeight="1">
      <c r="A115" s="32">
        <v>103</v>
      </c>
      <c r="B115" s="83" t="s">
        <v>278</v>
      </c>
      <c r="C115" s="63" t="s">
        <v>168</v>
      </c>
      <c r="D115" s="87">
        <v>40</v>
      </c>
      <c r="E115" s="88" t="s">
        <v>146</v>
      </c>
      <c r="F115" s="89">
        <v>106.05</v>
      </c>
      <c r="G115" s="65">
        <f t="shared" si="25"/>
        <v>4242</v>
      </c>
      <c r="H115" s="55"/>
      <c r="I115" s="56" t="s">
        <v>40</v>
      </c>
      <c r="J115" s="57">
        <f t="shared" si="21"/>
        <v>1</v>
      </c>
      <c r="K115" s="58" t="s">
        <v>64</v>
      </c>
      <c r="L115" s="58" t="s">
        <v>7</v>
      </c>
      <c r="M115" s="59"/>
      <c r="N115" s="55"/>
      <c r="O115" s="55"/>
      <c r="P115" s="60"/>
      <c r="Q115" s="55"/>
      <c r="R115" s="55"/>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80">
        <f t="shared" si="22"/>
        <v>4242</v>
      </c>
      <c r="BB115" s="81">
        <f t="shared" si="23"/>
        <v>4242</v>
      </c>
      <c r="BC115" s="61" t="str">
        <f t="shared" si="24"/>
        <v>INR  Four Thousand Two Hundred &amp; Forty Two  Only</v>
      </c>
      <c r="BM115" s="95">
        <v>6.83</v>
      </c>
      <c r="BN115" s="67">
        <f t="shared" si="17"/>
        <v>7.726096</v>
      </c>
      <c r="BP115" s="89">
        <v>105</v>
      </c>
      <c r="BQ115" s="100">
        <f t="shared" si="26"/>
        <v>106.05</v>
      </c>
    </row>
    <row r="116" spans="1:69" ht="60.75" customHeight="1">
      <c r="A116" s="32">
        <v>104</v>
      </c>
      <c r="B116" s="83" t="s">
        <v>279</v>
      </c>
      <c r="C116" s="63" t="s">
        <v>169</v>
      </c>
      <c r="D116" s="87">
        <v>150</v>
      </c>
      <c r="E116" s="89" t="s">
        <v>253</v>
      </c>
      <c r="F116" s="89">
        <v>88.88</v>
      </c>
      <c r="G116" s="65">
        <f t="shared" si="25"/>
        <v>13332</v>
      </c>
      <c r="H116" s="55"/>
      <c r="I116" s="56" t="s">
        <v>40</v>
      </c>
      <c r="J116" s="57">
        <f t="shared" si="21"/>
        <v>1</v>
      </c>
      <c r="K116" s="58" t="s">
        <v>64</v>
      </c>
      <c r="L116" s="58" t="s">
        <v>7</v>
      </c>
      <c r="M116" s="59"/>
      <c r="N116" s="55"/>
      <c r="O116" s="55"/>
      <c r="P116" s="60"/>
      <c r="Q116" s="55"/>
      <c r="R116" s="55"/>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80">
        <f t="shared" si="22"/>
        <v>13332</v>
      </c>
      <c r="BB116" s="81">
        <f t="shared" si="23"/>
        <v>13332</v>
      </c>
      <c r="BC116" s="61" t="str">
        <f t="shared" si="24"/>
        <v>INR  Thirteen Thousand Three Hundred &amp; Thirty Two  Only</v>
      </c>
      <c r="BM116" s="95">
        <v>6.83</v>
      </c>
      <c r="BN116" s="67">
        <f t="shared" si="17"/>
        <v>7.726096</v>
      </c>
      <c r="BP116" s="89">
        <v>88</v>
      </c>
      <c r="BQ116" s="100">
        <f t="shared" si="26"/>
        <v>88.88</v>
      </c>
    </row>
    <row r="117" spans="1:69" ht="84" customHeight="1">
      <c r="A117" s="32">
        <v>105</v>
      </c>
      <c r="B117" s="83" t="s">
        <v>280</v>
      </c>
      <c r="C117" s="63" t="s">
        <v>170</v>
      </c>
      <c r="D117" s="87">
        <v>4</v>
      </c>
      <c r="E117" s="88" t="s">
        <v>153</v>
      </c>
      <c r="F117" s="132">
        <v>2326.03</v>
      </c>
      <c r="G117" s="65">
        <f t="shared" si="25"/>
        <v>9304.12</v>
      </c>
      <c r="H117" s="55"/>
      <c r="I117" s="56" t="s">
        <v>40</v>
      </c>
      <c r="J117" s="57">
        <f t="shared" si="21"/>
        <v>1</v>
      </c>
      <c r="K117" s="58" t="s">
        <v>64</v>
      </c>
      <c r="L117" s="58" t="s">
        <v>7</v>
      </c>
      <c r="M117" s="59"/>
      <c r="N117" s="55"/>
      <c r="O117" s="55"/>
      <c r="P117" s="60"/>
      <c r="Q117" s="55"/>
      <c r="R117" s="55"/>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80">
        <f t="shared" si="22"/>
        <v>9304.12</v>
      </c>
      <c r="BB117" s="81">
        <f t="shared" si="23"/>
        <v>9304.12</v>
      </c>
      <c r="BC117" s="61" t="str">
        <f t="shared" si="24"/>
        <v>INR  Nine Thousand Three Hundred &amp; Four  and Paise Twelve Only</v>
      </c>
      <c r="BM117" s="95">
        <v>8.3</v>
      </c>
      <c r="BN117" s="67">
        <f t="shared" si="17"/>
        <v>9.38896</v>
      </c>
      <c r="BP117" s="132">
        <v>2303</v>
      </c>
      <c r="BQ117" s="100">
        <f t="shared" si="26"/>
        <v>2326.03</v>
      </c>
    </row>
    <row r="118" spans="1:69" ht="78.75" customHeight="1">
      <c r="A118" s="32">
        <v>106</v>
      </c>
      <c r="B118" s="83" t="s">
        <v>286</v>
      </c>
      <c r="C118" s="63" t="s">
        <v>171</v>
      </c>
      <c r="D118" s="87">
        <v>5</v>
      </c>
      <c r="E118" s="89" t="s">
        <v>148</v>
      </c>
      <c r="F118" s="89">
        <v>2240.18</v>
      </c>
      <c r="G118" s="65">
        <f t="shared" si="25"/>
        <v>11200.9</v>
      </c>
      <c r="H118" s="55"/>
      <c r="I118" s="56" t="s">
        <v>40</v>
      </c>
      <c r="J118" s="57">
        <f t="shared" si="21"/>
        <v>1</v>
      </c>
      <c r="K118" s="58" t="s">
        <v>64</v>
      </c>
      <c r="L118" s="58" t="s">
        <v>7</v>
      </c>
      <c r="M118" s="59"/>
      <c r="N118" s="55"/>
      <c r="O118" s="55"/>
      <c r="P118" s="60"/>
      <c r="Q118" s="55"/>
      <c r="R118" s="55"/>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80">
        <f t="shared" si="22"/>
        <v>11200.9</v>
      </c>
      <c r="BB118" s="81">
        <f t="shared" si="23"/>
        <v>11200.9</v>
      </c>
      <c r="BC118" s="61" t="str">
        <f t="shared" si="24"/>
        <v>INR  Eleven Thousand Two Hundred    and Paise Ninety Only</v>
      </c>
      <c r="BM118" s="96">
        <v>7765.2</v>
      </c>
      <c r="BN118" s="67">
        <f t="shared" si="17"/>
        <v>8783.994240000002</v>
      </c>
      <c r="BP118" s="89">
        <v>2218</v>
      </c>
      <c r="BQ118" s="100">
        <f t="shared" si="26"/>
        <v>2240.18</v>
      </c>
    </row>
    <row r="119" spans="1:69" ht="49.5" customHeight="1">
      <c r="A119" s="32">
        <v>107</v>
      </c>
      <c r="B119" s="90" t="s">
        <v>281</v>
      </c>
      <c r="C119" s="63" t="s">
        <v>172</v>
      </c>
      <c r="D119" s="87">
        <v>10</v>
      </c>
      <c r="E119" s="89" t="s">
        <v>153</v>
      </c>
      <c r="F119" s="89">
        <v>15.15</v>
      </c>
      <c r="G119" s="65">
        <f t="shared" si="25"/>
        <v>151.5</v>
      </c>
      <c r="H119" s="55"/>
      <c r="I119" s="56" t="s">
        <v>40</v>
      </c>
      <c r="J119" s="57">
        <f t="shared" si="21"/>
        <v>1</v>
      </c>
      <c r="K119" s="58" t="s">
        <v>64</v>
      </c>
      <c r="L119" s="58" t="s">
        <v>7</v>
      </c>
      <c r="M119" s="59"/>
      <c r="N119" s="55"/>
      <c r="O119" s="55"/>
      <c r="P119" s="60"/>
      <c r="Q119" s="55"/>
      <c r="R119" s="55"/>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80">
        <f t="shared" si="22"/>
        <v>151.5</v>
      </c>
      <c r="BB119" s="81">
        <f t="shared" si="23"/>
        <v>151.5</v>
      </c>
      <c r="BC119" s="61" t="str">
        <f t="shared" si="24"/>
        <v>INR  One Hundred &amp; Fifty One  and Paise Fifty Only</v>
      </c>
      <c r="BM119" s="96">
        <v>922.8</v>
      </c>
      <c r="BN119" s="67">
        <f t="shared" si="17"/>
        <v>1043.87136</v>
      </c>
      <c r="BP119" s="89">
        <v>15</v>
      </c>
      <c r="BQ119" s="100">
        <f t="shared" si="26"/>
        <v>15.15</v>
      </c>
    </row>
    <row r="120" spans="1:69" ht="51" customHeight="1">
      <c r="A120" s="32">
        <v>108</v>
      </c>
      <c r="B120" s="83" t="s">
        <v>282</v>
      </c>
      <c r="C120" s="63" t="s">
        <v>173</v>
      </c>
      <c r="D120" s="133">
        <v>15</v>
      </c>
      <c r="E120" s="66" t="s">
        <v>153</v>
      </c>
      <c r="F120" s="130">
        <v>176.75</v>
      </c>
      <c r="G120" s="65">
        <f t="shared" si="25"/>
        <v>2651.25</v>
      </c>
      <c r="H120" s="55"/>
      <c r="I120" s="56" t="s">
        <v>40</v>
      </c>
      <c r="J120" s="57">
        <f t="shared" si="21"/>
        <v>1</v>
      </c>
      <c r="K120" s="58" t="s">
        <v>64</v>
      </c>
      <c r="L120" s="58" t="s">
        <v>7</v>
      </c>
      <c r="M120" s="59"/>
      <c r="N120" s="55"/>
      <c r="O120" s="55"/>
      <c r="P120" s="60"/>
      <c r="Q120" s="55"/>
      <c r="R120" s="55"/>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80">
        <f t="shared" si="22"/>
        <v>2651.25</v>
      </c>
      <c r="BB120" s="81">
        <f t="shared" si="23"/>
        <v>2651.25</v>
      </c>
      <c r="BC120" s="61" t="str">
        <f t="shared" si="24"/>
        <v>INR  Two Thousand Six Hundred &amp; Fifty One  and Paise Twenty Five Only</v>
      </c>
      <c r="BM120" s="95">
        <v>1360.8</v>
      </c>
      <c r="BN120" s="67">
        <f t="shared" si="17"/>
        <v>1539.33696</v>
      </c>
      <c r="BP120" s="130">
        <v>175</v>
      </c>
      <c r="BQ120" s="100">
        <f t="shared" si="26"/>
        <v>176.75</v>
      </c>
    </row>
    <row r="121" spans="1:69" ht="71.25" customHeight="1">
      <c r="A121" s="32">
        <v>109</v>
      </c>
      <c r="B121" s="83" t="s">
        <v>287</v>
      </c>
      <c r="C121" s="63" t="s">
        <v>174</v>
      </c>
      <c r="D121" s="87">
        <v>12</v>
      </c>
      <c r="E121" s="89" t="s">
        <v>153</v>
      </c>
      <c r="F121" s="130">
        <v>792.85</v>
      </c>
      <c r="G121" s="55"/>
      <c r="H121" s="55"/>
      <c r="I121" s="56" t="s">
        <v>40</v>
      </c>
      <c r="J121" s="57">
        <f t="shared" si="21"/>
        <v>1</v>
      </c>
      <c r="K121" s="58" t="s">
        <v>64</v>
      </c>
      <c r="L121" s="58" t="s">
        <v>7</v>
      </c>
      <c r="M121" s="59"/>
      <c r="N121" s="55"/>
      <c r="O121" s="55"/>
      <c r="P121" s="60"/>
      <c r="Q121" s="55"/>
      <c r="R121" s="55"/>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80">
        <f t="shared" si="22"/>
        <v>9514.2</v>
      </c>
      <c r="BB121" s="81">
        <f t="shared" si="23"/>
        <v>9514.2</v>
      </c>
      <c r="BC121" s="61" t="str">
        <f t="shared" si="24"/>
        <v>INR  Nine Thousand Five Hundred &amp; Fourteen  and Paise Twenty Only</v>
      </c>
      <c r="BP121" s="130">
        <v>785</v>
      </c>
      <c r="BQ121" s="100">
        <f t="shared" si="26"/>
        <v>792.85</v>
      </c>
    </row>
    <row r="122" spans="1:55" ht="42.75">
      <c r="A122" s="72" t="s">
        <v>62</v>
      </c>
      <c r="B122" s="73"/>
      <c r="C122" s="74"/>
      <c r="D122" s="75"/>
      <c r="E122" s="75"/>
      <c r="F122" s="75"/>
      <c r="G122" s="75"/>
      <c r="H122" s="76"/>
      <c r="I122" s="76"/>
      <c r="J122" s="76"/>
      <c r="K122" s="76"/>
      <c r="L122" s="77"/>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82">
        <f>SUM(BA13:BA121)</f>
        <v>2735764.762536485</v>
      </c>
      <c r="BB122" s="78">
        <f>SUM(BB13:BB80)</f>
        <v>2296551.9205364855</v>
      </c>
      <c r="BC122" s="79" t="str">
        <f>SpellNumber($E$2,BA122)</f>
        <v>INR  Twenty Seven Lakh Thirty Five Thousand Seven Hundred &amp; Sixty Four  and Paise Seventy Six Only</v>
      </c>
    </row>
    <row r="123" spans="1:55" ht="18">
      <c r="A123" s="41" t="s">
        <v>66</v>
      </c>
      <c r="B123" s="42"/>
      <c r="C123" s="23"/>
      <c r="D123" s="43"/>
      <c r="E123" s="44" t="s">
        <v>69</v>
      </c>
      <c r="F123" s="45"/>
      <c r="G123" s="46"/>
      <c r="H123" s="24"/>
      <c r="I123" s="24"/>
      <c r="J123" s="24"/>
      <c r="K123" s="47"/>
      <c r="L123" s="48"/>
      <c r="M123" s="49"/>
      <c r="N123" s="25"/>
      <c r="O123" s="21"/>
      <c r="P123" s="21"/>
      <c r="Q123" s="21"/>
      <c r="R123" s="21"/>
      <c r="S123" s="21"/>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50">
        <f>IF(ISBLANK(F123),0,IF(E123="Excess (+)",ROUND(BA122+(BA122*F123),2),IF(E123="Less (-)",ROUND(BA122+(BA122*F123*(-1)),2),IF(E123="At Par",BA122,0))))</f>
        <v>0</v>
      </c>
      <c r="BB123" s="52">
        <f>ROUND(BA123,0)</f>
        <v>0</v>
      </c>
      <c r="BC123" s="39" t="str">
        <f>SpellNumber($E$2,BA123)</f>
        <v>INR Zero Only</v>
      </c>
    </row>
    <row r="124" spans="1:55" ht="18">
      <c r="A124" s="40" t="s">
        <v>65</v>
      </c>
      <c r="B124" s="40"/>
      <c r="C124" s="136" t="str">
        <f>SpellNumber($E$2,BA123)</f>
        <v>INR Zero Only</v>
      </c>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8"/>
    </row>
    <row r="125" spans="1:54" ht="15">
      <c r="A125" s="12"/>
      <c r="B125" s="12"/>
      <c r="N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B125" s="12"/>
    </row>
    <row r="142" ht="15"/>
    <row r="143" ht="15"/>
    <row r="144" ht="15"/>
    <row r="145" ht="15"/>
    <row r="146" ht="15"/>
    <row r="147" ht="15"/>
    <row r="152" ht="15"/>
    <row r="153" ht="15"/>
    <row r="154" ht="15"/>
    <row r="155" ht="15"/>
    <row r="156" ht="15"/>
    <row r="157" ht="15"/>
    <row r="167" ht="15"/>
    <row r="168" ht="15"/>
    <row r="169" ht="15"/>
    <row r="170" ht="15"/>
    <row r="171" ht="15"/>
    <row r="178" ht="15"/>
    <row r="179" ht="15"/>
    <row r="180" ht="15"/>
    <row r="181" ht="15"/>
    <row r="182" ht="15"/>
    <row r="188" ht="15"/>
    <row r="189" ht="15"/>
    <row r="190" ht="15"/>
    <row r="191" ht="15"/>
    <row r="192" ht="15"/>
    <row r="207" ht="15"/>
    <row r="208" ht="15"/>
    <row r="209" ht="15"/>
    <row r="210" ht="15"/>
    <row r="211" ht="15"/>
    <row r="224" ht="15"/>
    <row r="225" ht="15"/>
    <row r="226" ht="15"/>
    <row r="227" ht="15"/>
    <row r="228" ht="15"/>
    <row r="231" ht="15"/>
    <row r="232" ht="15"/>
    <row r="233" ht="15"/>
    <row r="234" ht="15"/>
    <row r="235" ht="15"/>
    <row r="236" ht="15"/>
    <row r="238" ht="15"/>
    <row r="239" ht="15"/>
    <row r="240" ht="15"/>
    <row r="241" ht="15"/>
    <row r="242" ht="15"/>
    <row r="243" ht="15"/>
    <row r="245" ht="15"/>
    <row r="246" ht="15"/>
    <row r="247" ht="15"/>
    <row r="248" ht="15"/>
    <row r="249" ht="15"/>
    <row r="251" ht="15"/>
    <row r="252" ht="15"/>
    <row r="253" ht="15"/>
    <row r="254" ht="15"/>
    <row r="256" ht="15"/>
    <row r="257" ht="15"/>
    <row r="258" ht="15"/>
    <row r="259" ht="15"/>
    <row r="260" ht="15"/>
  </sheetData>
  <sheetProtection password="DA7E" sheet="1"/>
  <mergeCells count="8">
    <mergeCell ref="C124:BC124"/>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3">
      <formula1>IF(E123="Select",-1,IF(E123="At Par",0,0))</formula1>
      <formula2>IF(E123="Select",-1,IF(E123="At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3">
      <formula1>0</formula1>
      <formula2>IF(E123&lt;&gt;"Select",99.9,0)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3">
      <formula1>0</formula1>
      <formula2>99.9</formula2>
    </dataValidation>
    <dataValidation type="list" allowBlank="1" showInputMessage="1" showErrorMessage="1" sqref="E123">
      <formula1>"Select, Excess (+), Less (-)"</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K20 D120 F120:F121 D115 F115 BM14:BM16 BM98:BM102 F13 BM30 D13 BJ81:BJ85 BJ14:BJ16 BJ61:BJ66 BJ53:BJ57 BJ28 BJ26:BK26 BK16 BM32 BM20:BM22 F93:F96 F117 F101 D101 F86 D86 BP93:BP96 BP101 BP86 BP120:BP121 BP115 BP117">
      <formula1>0</formula1>
      <formula2>999999999999999</formula2>
    </dataValidation>
    <dataValidation allowBlank="1" showInputMessage="1" showErrorMessage="1" promptTitle="Units" prompt="Please enter Units in text" sqref="BE43:BE44 E120 E115 BE21:BE24 BE28 E13 E58:F82 E101 E86 BP58:BP82"/>
    <dataValidation type="list" allowBlank="1" showInputMessage="1" showErrorMessage="1" sqref="C2">
      <formula1>"Normal, SingleWindow, Alternate"</formula1>
    </dataValidation>
    <dataValidation allowBlank="1" showInputMessage="1" showErrorMessage="1" promptTitle="Itemcode/Make" prompt="Please enter text" sqref="D93:D96 C13:C121"/>
    <dataValidation type="list" allowBlank="1" showInputMessage="1" showErrorMessage="1" sqref="L108 L109 L110 L111 L112 L113 L114 L115 L116 L117 L118 L119 L12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formula1>"INR"</formula1>
    </dataValidation>
    <dataValidation type="list" allowBlank="1" showInputMessage="1" showErrorMessage="1" sqref="L100 L101 L102 L103 L104 L105 L106 L107 L121">
      <formula1>"INR"</formula1>
    </dataValidation>
    <dataValidation type="decimal" allowBlank="1" showInputMessage="1" showErrorMessage="1" promptTitle="Rate Entry" prompt="Please enter the Basic Price in Rupees for this item. " errorTitle="Invaid Entry" error="Only Numeric Values are allowed. " sqref="G13:H1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1">
      <formula1>0</formula1>
      <formula2>999999999999999</formula2>
    </dataValidation>
    <dataValidation type="list" showInputMessage="1" showErrorMessage="1" sqref="I13:I121">
      <formula1>"Excess(+), Less(-)"</formula1>
    </dataValidation>
    <dataValidation type="decimal" allowBlank="1" showInputMessage="1" showErrorMessage="1" promptTitle="Rate Entry" prompt="Please enter VAT charges in Rupees for this item. " errorTitle="Invaid Entry" error="Only Numeric Values are allowed. " sqref="M14:M121">
      <formula1>0</formula1>
      <formula2>999999999999999</formula2>
    </dataValidation>
    <dataValidation allowBlank="1" showInputMessage="1" showErrorMessage="1" promptTitle="Addition / Deduction" prompt="Please Choose the correct One" sqref="J13:J121"/>
    <dataValidation type="list" allowBlank="1" showInputMessage="1" showErrorMessage="1" sqref="K13:K121">
      <formula1>"Partial Conversion, Full Conversion"</formula1>
    </dataValidation>
    <dataValidation type="decimal" allowBlank="1" showInputMessage="1" showErrorMessage="1" errorTitle="Invalid Entry" error="Only Numeric Values are allowed. " sqref="A13:A121">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48" t="s">
        <v>3</v>
      </c>
      <c r="F6" s="148"/>
      <c r="G6" s="148"/>
      <c r="H6" s="148"/>
      <c r="I6" s="148"/>
      <c r="J6" s="148"/>
      <c r="K6" s="148"/>
    </row>
    <row r="7" spans="5:11" ht="15">
      <c r="E7" s="148"/>
      <c r="F7" s="148"/>
      <c r="G7" s="148"/>
      <c r="H7" s="148"/>
      <c r="I7" s="148"/>
      <c r="J7" s="148"/>
      <c r="K7" s="148"/>
    </row>
    <row r="8" spans="5:11" ht="15">
      <c r="E8" s="148"/>
      <c r="F8" s="148"/>
      <c r="G8" s="148"/>
      <c r="H8" s="148"/>
      <c r="I8" s="148"/>
      <c r="J8" s="148"/>
      <c r="K8" s="148"/>
    </row>
    <row r="9" spans="5:11" ht="15">
      <c r="E9" s="148"/>
      <c r="F9" s="148"/>
      <c r="G9" s="148"/>
      <c r="H9" s="148"/>
      <c r="I9" s="148"/>
      <c r="J9" s="148"/>
      <c r="K9" s="148"/>
    </row>
    <row r="10" spans="5:11" ht="15">
      <c r="E10" s="148"/>
      <c r="F10" s="148"/>
      <c r="G10" s="148"/>
      <c r="H10" s="148"/>
      <c r="I10" s="148"/>
      <c r="J10" s="148"/>
      <c r="K10" s="148"/>
    </row>
    <row r="11" spans="5:11" ht="15">
      <c r="E11" s="148"/>
      <c r="F11" s="148"/>
      <c r="G11" s="148"/>
      <c r="H11" s="148"/>
      <c r="I11" s="148"/>
      <c r="J11" s="148"/>
      <c r="K11" s="148"/>
    </row>
    <row r="12" spans="5:11" ht="15">
      <c r="E12" s="148"/>
      <c r="F12" s="148"/>
      <c r="G12" s="148"/>
      <c r="H12" s="148"/>
      <c r="I12" s="148"/>
      <c r="J12" s="148"/>
      <c r="K12" s="148"/>
    </row>
    <row r="13" spans="5:11" ht="15">
      <c r="E13" s="148"/>
      <c r="F13" s="148"/>
      <c r="G13" s="148"/>
      <c r="H13" s="148"/>
      <c r="I13" s="148"/>
      <c r="J13" s="148"/>
      <c r="K13" s="148"/>
    </row>
    <row r="14" spans="5:11" ht="15">
      <c r="E14" s="148"/>
      <c r="F14" s="148"/>
      <c r="G14" s="148"/>
      <c r="H14" s="148"/>
      <c r="I14" s="148"/>
      <c r="J14" s="148"/>
      <c r="K14" s="148"/>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2018-12-14T07:55:23Z</cp:lastPrinted>
  <dcterms:created xsi:type="dcterms:W3CDTF">2009-01-30T06:42:42Z</dcterms:created>
  <dcterms:modified xsi:type="dcterms:W3CDTF">2019-02-21T10:40:52Z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