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<sst xmlns="http://schemas.openxmlformats.org/spreadsheetml/2006/main" count="1172" uniqueCount="434">
  <si>
    <t>Sl.
No.</t>
  </si>
  <si>
    <t>Item Code / Make</t>
  </si>
  <si>
    <t>Estimated Rate</t>
  </si>
  <si>
    <t>Please Enable Macros to View BoQ information</t>
  </si>
  <si>
    <t>BoQ_Ver3.0</t>
  </si>
  <si>
    <t>Normal</t>
  </si>
  <si>
    <t>INR Only</t>
  </si>
  <si>
    <t>INR</t>
  </si>
  <si>
    <t xml:space="preserve"> </t>
  </si>
  <si>
    <t>Bidder Name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</si>
  <si>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</si>
  <si>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</si>
  <si>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</si>
  <si>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</si>
  <si>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</si>
  <si>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</si>
  <si>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</si>
  <si>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</si>
  <si>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</si>
  <si>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</si>
  <si>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</si>
  <si>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</si>
  <si>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</si>
  <si>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</si>
  <si>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</si>
  <si>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</si>
  <si>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</si>
  <si>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</si>
  <si>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</si>
  <si>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</si>
  <si>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</si>
  <si>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</si>
  <si>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</si>
  <si>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</si>
  <si>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</si>
  <si>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</si>
  <si>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</si>
  <si>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</si>
  <si>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</si>
  <si>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</si>
  <si>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</si>
  <si>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</si>
  <si>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</si>
  <si>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</si>
  <si>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</si>
  <si>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</si>
  <si>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</si>
  <si>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</si>
  <si>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</si>
  <si>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</si>
  <si>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</si>
  <si>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</si>
  <si>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</si>
  <si>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</si>
  <si>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</si>
  <si>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</si>
  <si>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</si>
  <si>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</si>
  <si>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</si>
  <si>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</si>
  <si>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</si>
  <si>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</si>
  <si>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</si>
  <si>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</si>
  <si>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</si>
  <si>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</si>
  <si>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</si>
  <si>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</si>
  <si>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</si>
  <si>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</si>
  <si>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</si>
  <si>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</si>
  <si>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</si>
  <si>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</si>
  <si>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</si>
  <si>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</si>
  <si>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</si>
  <si>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</si>
  <si>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</si>
  <si>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</si>
  <si>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</si>
  <si>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</si>
  <si>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</si>
  <si>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</si>
  <si>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</si>
  <si>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</si>
  <si>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</si>
  <si>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</si>
  <si>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</si>
  <si>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</si>
  <si>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</si>
  <si>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</si>
  <si>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</si>
  <si>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</si>
  <si>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</si>
  <si>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</si>
  <si>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</si>
  <si>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</si>
  <si>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</si>
  <si>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</si>
  <si>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</si>
  <si>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</si>
  <si>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</si>
  <si>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</si>
  <si>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</si>
  <si>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</si>
  <si>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</si>
  <si>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</si>
  <si>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</si>
  <si>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</si>
  <si>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</si>
  <si>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</si>
  <si>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</si>
  <si>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</si>
  <si>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</si>
  <si>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</si>
  <si>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</si>
  <si>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</si>
  <si>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</si>
  <si>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</si>
  <si>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</si>
  <si>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</si>
  <si>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</si>
  <si>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</si>
  <si>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</si>
  <si>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</si>
  <si>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</si>
  <si>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</si>
  <si>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</si>
  <si>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</si>
  <si>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</si>
  <si>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</si>
  <si>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</si>
  <si>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</si>
  <si>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</si>
  <si>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</si>
  <si>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</si>
  <si>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</si>
  <si>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</si>
  <si>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</si>
  <si>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</si>
  <si>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</si>
  <si>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</si>
  <si>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</si>
  <si>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</si>
  <si>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</si>
  <si>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</si>
  <si>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</si>
  <si>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</si>
  <si>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</si>
  <si>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</si>
  <si>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</si>
  <si>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</si>
  <si>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</si>
  <si>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</si>
  <si>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</si>
  <si>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</si>
  <si>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</si>
  <si>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</si>
  <si>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</si>
  <si>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</si>
  <si>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</si>
  <si>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</si>
  <si>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</si>
  <si>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</si>
  <si>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</si>
  <si>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</si>
  <si>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</si>
  <si>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</si>
  <si>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</si>
  <si>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</si>
  <si>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</si>
  <si>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</si>
  <si>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</si>
  <si>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</si>
  <si>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</si>
  <si>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</si>
  <si>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</si>
  <si>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</si>
  <si>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</si>
  <si>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</si>
  <si>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BI01010001010000000000000515BI0100001257</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</si>
  <si>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</si>
  <si>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</si>
  <si>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</si>
  <si>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</si>
  <si>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</si>
  <si>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</si>
  <si>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</si>
  <si>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</si>
  <si>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</si>
  <si>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</si>
  <si>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</si>
  <si>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</si>
  <si>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</si>
  <si>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</si>
  <si>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</si>
  <si>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</si>
  <si>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</si>
  <si>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</si>
  <si>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</si>
  <si>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Mtr.</t>
  </si>
  <si>
    <t>Each</t>
  </si>
  <si>
    <t>BI01010001010000000000000515BI0100001113</t>
  </si>
  <si>
    <t>BI01010001010000000000000515BI0100001114</t>
  </si>
  <si>
    <t>Civil works</t>
  </si>
  <si>
    <t>mtr</t>
  </si>
  <si>
    <t>Supplying, fitting and fixing pedestal of approved make for wash basin (white)</t>
  </si>
  <si>
    <t>M.T</t>
  </si>
  <si>
    <t>Sqm</t>
  </si>
  <si>
    <t>Qntl</t>
  </si>
  <si>
    <t>sq.m</t>
  </si>
  <si>
    <t>Sq.M.</t>
  </si>
  <si>
    <t>INR  Thirty Six Thousand Six Hundred &amp; Twenty Six  and Paise Forty Only</t>
  </si>
  <si>
    <t>INR  Twenty One Thousand  &amp;Twenty Seven  Only</t>
  </si>
  <si>
    <t>INR  Twenty One Thousand Three Hundred &amp; Sixty Four  Only</t>
  </si>
  <si>
    <t>INR  Five Hundred &amp; Six  Only</t>
  </si>
  <si>
    <t>INR  Two Hundred &amp; Twenty Five  Only</t>
  </si>
  <si>
    <t>Supplying, fitting and fixing 10 litre P.V.C. low-down cistern conforming to I.S. specification with P.V.C. fittings complete,C.I. brackets including two coats of painting to bracket etc.White</t>
  </si>
  <si>
    <t>Brick work with 1st class bricks in cement mortar (1:4)(a) In foundation and plinth</t>
  </si>
  <si>
    <t>Brick work with 1st class bricks in cement mortar (1:4)b) In superstructure, ground floor</t>
  </si>
  <si>
    <t>125 mm. thick brick work with 1st class bricks in cement mortar (1:4) in
ground floor.</t>
  </si>
  <si>
    <t>Extra cost of labour for prefinished and premoulded Nosing
to treads of steps, railing, window sill etc. of Kota Stone.</t>
  </si>
  <si>
    <t>Labour for assembling, hoisting, placing, fitting &amp; fixing tubular
roof trusses.(b) Above 3 m to 6 m span</t>
  </si>
  <si>
    <t>Welding in M.S. structural work with gas or electric:
(a) Tack weld</t>
  </si>
  <si>
    <t>Easing and oiling W.I. Gate or G.I. Gate.</t>
  </si>
  <si>
    <t>Neat cement punning about 1.5mm thick in wall, dado, window
sill, floor etc.
NOTE:Cement 0.152 cu.m per100 sq.m.</t>
  </si>
  <si>
    <t>Labour for Chipping of concrete surface before taking up
Plastering work.</t>
  </si>
  <si>
    <t>Acrylic Distemper to interior wall, ceiling with a coat of solvent based
interior grade acrylic primer (as per manufacturer's specification)
including cleaning and smoothning of surface.
Two Coats</t>
  </si>
  <si>
    <t>Rounding corners with cement mortar (1:3) for crack repairs.</t>
  </si>
  <si>
    <t>Rendering the Surface of walls and ceiling with White Cement base
WATER PROOF wall putty of approved make &amp; brand.(1.5 mm thick)</t>
  </si>
  <si>
    <t>Cleaning and removing paint mark from glass pane with spirit and
removing strains etc.</t>
  </si>
  <si>
    <t>Supplying, fitting and fixing Anglo-Indian W.C. in white glazed vitreous china ware of approved make complete in position with necessary bolts, nuts etc. Hindware/Parryware/Cera, made (a) With 'P' trap</t>
  </si>
  <si>
    <t>Supplying, fitting and fixing Closet seat of approved make with lid and C.P.hinges, rubber buffer and brass screws complete.(b) Anglo Indian (ii) Plastic (hallow type) white</t>
  </si>
  <si>
    <t>Supplying, fitting and fixing approved brand 32 mm dia. P.V.C. waste pipe, with coupling at one end fitted with necessary clamps.  1050 mm long</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</si>
  <si>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paint.(ii)  550 mm X 400 mm size </t>
  </si>
  <si>
    <t>Supplying, fitting and fixing towel rail with two brackets.       (a) C.P. over brass 25 mm dia. and 600 mm long</t>
  </si>
  <si>
    <t>Supplying, fitting and fixing best quality Indian make mirror 5.5 mm thick with silvering as per I.S.I. specifications supported on fibre glass frame of any colour, frame size 550 mm X 400 mm</t>
  </si>
  <si>
    <t>Chromium plated Bib cock with wall flange (Equivalent to code no. 5047 &amp; model - Florentine of Jaquar or similar brand</t>
  </si>
  <si>
    <t>Chromium plated angular stop cock with wall flange (Equivalent to code no. 5083 &amp; model - Florentine of Jaquar or similar brand</t>
  </si>
  <si>
    <t xml:space="preserve">Supplying , Fitting &amp; Fixing pillar cock of approved make (a) CP Pillar cock -15 mm (code no. 5011 &amp; model FLORENTINE of JAQUAR or equivalent </t>
  </si>
  <si>
    <t>Supplying, Fitting , Fixing approved brand P.V.C Connector white flexible , with both ends coupling with heavy brass C.P. Nut , 15 mm Dia    900 mm Long</t>
  </si>
  <si>
    <t>Labour for hoisting plastic water storage tank. (ii) Above 1500 litre upto 5000 litre capacity. 
a) Upto 1st story from G.L.</t>
  </si>
  <si>
    <t xml:space="preserve">Labour for punching hole in plastic water storage tank upto 50 mm dia </t>
  </si>
  <si>
    <t>Supplying fitting fixing PTMT smart shelf of approved make of size 300 mm</t>
  </si>
  <si>
    <t>Suppling fitting fixing soap holder a)PTMT (Prayag or Equivelent)</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</si>
  <si>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Pakur varity</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</si>
  <si>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50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</si>
  <si>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 Pakur varity)</t>
  </si>
  <si>
    <t>Supplying, fitting and fixing Flat back urinal (half stall urinal) in white  vitreous chinaware of approved make in position with brass screws on 75 mm X 75 mm X 75 mm wooden blocks complete.(i) 635 mm X 395 mm X 420 mm</t>
  </si>
  <si>
    <t>Supplying, fitting and fixing C.I. round grating.(ii)  150 mm</t>
  </si>
  <si>
    <t>Supplying, fitting and fixing C.I. square jalli.(ii)  150 mm</t>
  </si>
  <si>
    <r>
      <rPr>
        <b/>
        <u val="single"/>
        <sz val="11"/>
        <rFont val="Arial"/>
        <family val="2"/>
      </rPr>
      <t>PRICE SCHEDULE</t>
    </r>
    <r>
      <rPr>
        <b/>
        <sz val="11"/>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 )</t>
    </r>
  </si>
  <si>
    <t>NUMBER #</t>
  </si>
  <si>
    <t>TEXT #</t>
  </si>
  <si>
    <t>TEXT#</t>
  </si>
  <si>
    <t xml:space="preserve">BASIC RATE In Figures To be entered by the Bidder 
Rs.      P
 </t>
  </si>
  <si>
    <t>BI01010001010000000000000515BI0100001280</t>
  </si>
  <si>
    <t>BI01010001010000000000000515BI0100001281</t>
  </si>
  <si>
    <t>BI01010001010000000000000515BI0100001282</t>
  </si>
  <si>
    <t>kg</t>
  </si>
  <si>
    <t>BI01010001010000000000000515BI0100001233</t>
  </si>
  <si>
    <t>BI01010001010000000000000515BI0100001234</t>
  </si>
  <si>
    <t>BI01010001010000000000000515BI0100001235</t>
  </si>
  <si>
    <t>BI01010001010000000000000515BI0100001236</t>
  </si>
  <si>
    <t>BI01010001010000000000000515BI0100001248</t>
  </si>
  <si>
    <t>BI01010001010000000000000515BI0100001255</t>
  </si>
  <si>
    <t>BI01010001010000000000000515BI0100001256</t>
  </si>
  <si>
    <t>BI01010001010000000000000515BI0100001258</t>
  </si>
  <si>
    <t>BI01010001010000000000000515BI0100001264</t>
  </si>
  <si>
    <t>BI01010001010000000000000515BI0100001265</t>
  </si>
  <si>
    <t>Supply &amp; fixing only of the following Exhaust Fan with louvre shutter after cutting wall &amp; mening good the damages.b) 300 mm (12") sweep exhaust fan</t>
  </si>
  <si>
    <t>BI01010001010000000000000515BI0100001231</t>
  </si>
  <si>
    <t>BI01010001010000000000000515BI0100001232</t>
  </si>
  <si>
    <t>Chromium plated Concealed stop cock (Equivalent to code no. 514(A) &amp; model - tropical /sumthing special of ESSCO or similar brand</t>
  </si>
  <si>
    <t>Supplying P.V.C. water storage tank of approved quality with closed top with lid (Black) - Multilayer(d) 1500  litre capacity</t>
  </si>
  <si>
    <t>Sq.M</t>
  </si>
  <si>
    <t>Earth work in excavation of foundation trenches or drains, in all sorts of soil (including mixed soil but excluding laterite or sandstone) including removing,spreading or stacking the spoils within a lead of 75 m. as directed. The item includes necessary trimming the sides of trenches, levelling, dressing and ramming the bottom, bailing out water as required complete.(a)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</si>
  <si>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work)(a) With earth obtained from excavation of foundation.</t>
  </si>
  <si>
    <t>Post Constructional Measures :d) Anti-termite treatment to the junction of wood workand masonry walls with chemical emulsion byadmixing chloropyrofos emulsifiable concentrates (1%concentration) with water by weight including spraying at the points of contact with the adjoiningmasonry by drilling 6m. dia holes at a downward angle of about 45 degree at the junction of woodworkand masonry and squirting chemical emulsion into these holes at the rate of half litre per hole. The entirework is to be carried out as per specification of Code I.S.-6313 (Part-III)-1981. The shutters are to besprayed with emulsion. on both sides. All woodenfixtures like almirahs, racks etc. are also to be throughly sprayed with chemical emulsion.(Payment will be made on the basis of outsideeasurements of doors and windows)</t>
  </si>
  <si>
    <t>Dismantling R.C. floor, roof, beams etc. including cutting rods and removing rubbish as directed within a lead of 75 m. including stacking of steel bars.(a) In ground floor including roof.</t>
  </si>
  <si>
    <t>Stripping off worn out plaster and raking out joints of walls, celings etc. upto any height and in any floor including removing rubbish within a lead of 75m as directed.</t>
  </si>
  <si>
    <t>Removal of rubbish,earth etc. from the working site and disposal of the same beyond the compound, in conformity with the Municipal / Corporation Rules for such disposal, loading into truck and cleaning the site in all respect as per direction of Engineer in charge</t>
  </si>
  <si>
    <t>Extra cost of colouring over corresponding items of artificialstone
(A) For item 3 [with 3 mm thick colour topping]
(ii) Colouring red</t>
  </si>
  <si>
    <t xml:space="preserve"> 18 mm. to 22 mm. thick, kota stone slab set in 20 mm thick(avg)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</si>
  <si>
    <t>Extra cost of labour for grinding Kota Stone Floor in treads
and riser of Steps.</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</si>
  <si>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</si>
  <si>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0.20kg/Sq.m..(a) Area of each tile upto 0.09 Sq.m
(i) Coloured decorative</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</si>
  <si>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etc.(B) Wall
With Sand Cement Mortar (1:3) 15 mm thick &amp; 2 mm thick
cement slurry at back side of tiles using cement @ 2.91
Kg/Sq.m &amp; joint filling using white cement slurry @
0.20kg/Sq.m.
(a) Area of each tile upto 0.09 Sq.m
(i) Coloured decorative</t>
  </si>
  <si>
    <t>Washing and cleaning with soap water and rubbing with oil
cloth in all types of floor and dado.</t>
  </si>
  <si>
    <t>Drilling holes of requisite diameter in R.S. joists channels, tees.
Plates etc.
(a) (I) Dia. Upto 12mm and depth upto 10 mm.</t>
  </si>
  <si>
    <t>a) M.S.or W.I. Ornamental grill of approved design joints
continuously welded with M.S, W.I. Flats and bars of windows,
railing etc. fitted and fixed with necessary screws and lugs in ground
floor.
(Add extra @ 1% for each addl. floor upto 4th floor and @ 1.25%
for each addl. floor above 4th floor)(ii) Grill weighing above 16 Kg./sq.mtr and above
(MODE OF MEASUREMENT):-
The weight of grill per sq.m. will be determined by taking the
physical weight of fabricated grill and dividing the same by covered
area of the same.</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</si>
  <si>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glazing.(b) Openable steel windows as per IS sizes with side hung shutters
and horizotal glazing bars. [The extra rate admissible for the
openable portion only]</t>
  </si>
  <si>
    <t>(viii) M.S. integrated grill as per approved design integrated with
steel window or ventilator, joints continuously welded with M.S. flats
and bars.</t>
  </si>
  <si>
    <t>(B) Split shank iron door ring fitted and fixed complete(ii) 75mm dia.</t>
  </si>
  <si>
    <t>Taking out old brass hinges and fitting, fixing the same with new brass screws.(c) 100mm. Long butt hinge.</t>
  </si>
  <si>
    <t>Renewing plaster and coping of compound wall (including petty
repairs to brick work) with 15 mm. thick cement plaster (1:4).
(Payment to be made on length of wall) :(d) 500 mm. wide coping (Cement 3.8Kg/Mtr.)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</si>
  <si>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surface](c) 10 mm thick plaster(celing plaster)
(ii) With 1:4 cement mortar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</si>
  <si>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surface](a) 25 mm thick plaster(out side plaster)
(i) With 1:6 cement mortar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</si>
  <si>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surface](b) 20 mm thick plaster(inside plaster).
(i) With 1:6 cement mortar</t>
  </si>
  <si>
    <t>Sand rubbing including preparing and smoothening surface with
admixture of pigment if necessary as directed :(a) Ground floor</t>
  </si>
  <si>
    <t>White washing including cleaning and smoothening surface thoroughly.(b) Two coats (to be done on specific instruction).</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</si>
  <si>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primer.In Ground floor (Two Coat)
b) Premium 100% Acrylic Emulsion</t>
  </si>
  <si>
    <t>Scraping and removing greasy soot from walls or ceiling of kitchen or
similar smoke affected rooms and preparing the surface.</t>
  </si>
  <si>
    <t>Painting with ready mixed Black Japan of approved make and brand
including smoothening surface(b) Two coats</t>
  </si>
  <si>
    <t>Removing loose scales, blisters etc. from old painted surface and
thoroughly smoothening the surface to make the same suitable for
receiving fresh coat of paint.</t>
  </si>
  <si>
    <t>a)Cleaning the walls and ceiling by scraping, sand papering and
smoothening down the surface including putting.</t>
  </si>
  <si>
    <t>(b) Washing &amp; cleaning the wall surface &amp; ceiling by soft detergent
powder &amp; soft water &amp; render the surface free of dust, stain etc.</t>
  </si>
  <si>
    <t>Painting black board with approved paint after scraping and polishing
surface etc.</t>
  </si>
  <si>
    <t>Supplying bubble free float glass of approved make and brand
conforming to IS: 2835-1987..ii) 4mm thick coloured / tinted / smoke glass.</t>
  </si>
  <si>
    <t>Clearing compound premises of shurbs, plants, jungles etc.
by cutting and removing as directed (Specific permission of
Engineer-in-Charge prior to execution will be necessary).
(Payment to be made on area cleared)</t>
  </si>
  <si>
    <t>Repairing crack in wall by cement grouting (1 : 2) including
widening the crack on the surface (into V section) cleaning
and packing the same with cement mortar (1 : 2) and
finishing off to match with adjacent surface.
(Cement-69 Kg/100 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</si>
  <si>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made.(a) For Exposed Work -- PVC Pipes (Dia)
40 mm(Main Riser)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</si>
  <si>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made.(a) For Exposed Work -- PVC Pipes (Dia)32mm(Roof ring)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</si>
  <si>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made.(a) For Exposed Work -- PVC Pipes (Dia)
20 mm(Internal)</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</si>
  <si>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made.(a) For Exposed Work -- PVC Pipes (Dia)25 mm(Vertical)</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</si>
  <si>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made.(a) For Concealed work
 (Dia)15 mm </t>
  </si>
  <si>
    <t>Supplying, fitting and fixing Peet's valve fullway gunmetal standard pattern best quality of approved brand bearing I.S.I. marking with fittings (tested to 21 kg per sq. cm.).
40mm</t>
  </si>
  <si>
    <t xml:space="preserve">Supplying, fitting and fixing Peet's valve fullway gunmetal standard pattern best quality of approved brand bearing I.S.I. marking with fittings (tested to 21 kg per sq. cm.).
32 mm
</t>
  </si>
  <si>
    <t xml:space="preserve">Supplying, fitting and fixing Peet's valve fullway gunmetal standard pattern best quality of approved brand bearing I.S.I. marking with fittings (tested to 21 kg per sq. cm.).
25 mm
</t>
  </si>
  <si>
    <t>Supplying, fitting and fixing bib cock or stop cock.
(e) PTMT (Polytetra methylene terephthalate)StopCock (Prayag or Equivalent) 15 mm</t>
  </si>
  <si>
    <t>Supplying, fitting and fixing shower of approved brand and make.
(I) Chromium plated round showr with revolving joint 100 mm dia with rubid cleaning system (equivalent to code no. 542(N) &amp; model - tropical / sumthing special of ESSCO or similar brand</t>
  </si>
  <si>
    <t xml:space="preserve">Supply of UPVC pipes (B Type) and fittings conforming to IS-13592-1992.(A) (i) Single Socketed 3 Mtr. Length
c) 110 mm </t>
  </si>
  <si>
    <t>Supply of UPVC pipes (B Type) and fittings conforming to IS-13592-1992.(B) Fittings
(i) Door Tee (110 mm)</t>
  </si>
  <si>
    <t>Supply of UPVC pipes (B Type) and fittings conforming to IS-13592-1992.(B) Fittings(ii)Bend 87.5 dig.(110 MM)</t>
  </si>
  <si>
    <t>Supply of UPVC pipes (B Type) and fittings conforming to IS-13592-1992.(B) Fittings(iii) Door Bend 110 mm</t>
  </si>
  <si>
    <t xml:space="preserve">Supply of UPVC pipes (B Type) and fittings conforming to IS-13592-1992.(B) Fittings(iv) Vent Cowl 110 mm </t>
  </si>
  <si>
    <t>Supply of UPVC pipes (B Type) and fittings conforming to IS-13592-1992.(B) FittingsPipe Clip 110 mm</t>
  </si>
  <si>
    <t>Supplying and fixing 240/415 V 40A DP MCB of Breaking
capacity 10kA &amp; C characteristics in suitable SS enclouser    (legrand / Schneider) With necessary erthing attachment and electrical connection.</t>
  </si>
  <si>
    <t xml:space="preserve">Supply &amp; Fixing 2 way circular box embeded wall with top cover according to GS </t>
  </si>
  <si>
    <t xml:space="preserve">Supply &amp; Fixing (2+6) way SPN MCBDB (Legrand) with IP-42/43 protection Concealed in wall &amp; mending good 
the damages to original finish incl. Interconnection       with suitable copper wire &amp; nuetral link incl. earthing attachment comprising with the following:
a) 40A DP MCB isolator                                         --- 1 no
b) 6 to 32A SP MCB                                                ---- 6 nos                          As per direction of EIC                              </t>
  </si>
  <si>
    <t>Meter loop by 2x6sq mm+1x4sqmm FR PVC insulated singale core stander copper wire (finolex/havalls) from BBC to energy meter and EN.meter to DP MCB box in 13mm thick corrogated flex pipe and properly dressed the wire by link clip.</t>
  </si>
  <si>
    <t>Supply &amp; Fixing 240 V 16 A Piano key type switch
(Brand approved by EIC) on GI Modular type switch
board having top cover plate and making necessary
connections as required</t>
  </si>
  <si>
    <t>Supply &amp; drawing of 1.1 Kv grade single core stranded 'FR' Pvc insulated &amp; unsheathed copper wire (brand appr by EIC) of the following sizes through 19 mm alkathene pipe  recessed in wall. a) 3x1.5 sqmm (roof light)</t>
  </si>
  <si>
    <t>Supply &amp; drawing of 1.1 Kv grade single core stranded 'FR' Pvc insulated &amp; unsheathed copper wire (brand appr by EIC) of the following sizes through 19 mm alkathene pipe  recessed in wall. a) 2 x 6 + 1x4 sqmm (for submen)</t>
  </si>
  <si>
    <t>Supply &amp; drawing of 1.1 Kv grade single core stranded 'FR' Pvc insulated &amp; unsheathed copper wire (brand appr by EIC) of the following sizes through 19 mm alkathene pipe  recessed in wall. b) 2 x 2.5 + 1x1.5 sqmm (P/P plug/Com Plug)</t>
  </si>
  <si>
    <t xml:space="preserve">  Distn. wiring in2x22/0.3+1x22/0.3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sizes complete with three no. suitable size Copper bar with holes (for Ph, N &amp; E) fixed on bakelite/Hard Rubber insulator over the MS welded chairs incl. top cover flushed in wall for housing the board after cutting the brick wall incl. making earthing attachment,in wall incl. mending good damages to original finish Ave run 6 mtr 
</t>
  </si>
  <si>
    <t>Distn. wiring in3X 22/0.3 (1.5 sqmm) single core stranded 'FR' PVC insulated &amp; unsheathed single core stranded copper wire (Brand approved by EIC)Complete with all accessories (As per G.S)                        .on board</t>
  </si>
  <si>
    <t>Supply &amp; Fixing 240 V, 6 A, 3 pin Modular type plug
socket (Brand approved by EIC) with 6A Modular type
switch, without plug top on 4 Module GI Modular type
switch board with 3 Module top cover plate flushed in
wall incl. S&amp;F switch board and cover plate and making
necy. connections with PVC Cu wire and earth continuity
wire etc. (Av.run 4.5 mtr)</t>
  </si>
  <si>
    <t>Supply &amp; fixing computer plug board modular type of 8 module GI box with cover plate recessed in wall comprising with the following (Legrand/Cabtree)   ----- 
a) 6/16A socket &amp; 16A switch                         --1 set
b) 6A  socket                                                         --2 nos                                                                 c)  6A switch                                                        --- 1 no</t>
  </si>
  <si>
    <t>Supply &amp; Fixing 240 V, 16 A, 3 pin Modular type plug socket (Brand approved by EIC) with 16A Modular type switch, without plug top on 4 Module GI Modular type switch board with top cover plate flushed in wall incl. S&amp;F switch board and cover plate and making necy. connections with PVC Cu wire and earth continuity wire etc. as per direction of EIC</t>
  </si>
  <si>
    <t>Earthing the installation by 50mm dia GI pipe (TATA--M) 3.64 mtr long &amp; 1x4 SWG GI (Hot dip) wire (4mtr long) with suitable nuts, bolts &amp; washers etc. Driven into a depth of 3.65 mtr below the ground level.</t>
  </si>
  <si>
    <t>Supplying &amp; fixing earth busbar of galvanized (Hot Dip) MS flat
25 mm x 6 mm on wall having clearance of 6 mm from wall
including providing drilled holes on the busbar complete with
GI bolts, nuts, washers, spacing insulators etc. as required</t>
  </si>
  <si>
    <t>Connecting the equipments to earth busbar including S &amp; F GI
(Hot Dip) wire of size as below on wall/floor with staples buried inside wall/floor as required and making connection to
equipments with bolts, nuts, washers, cable lugs etc. as
required and mending good damagesSolid GI wire</t>
  </si>
  <si>
    <t>Finising both ends of the 6sq mm and 4sqmm singale cu wire (for sub main wairing and meter loop) as per direction of EIC.</t>
  </si>
  <si>
    <t>Inter conected the 100A main switch and BBC chember by 4x16 sq mm unarmoured Cu cable.and soketing the both ends ofthe cable as per GS.</t>
  </si>
  <si>
    <t>Fixing only outdoor / street light type fluorescent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</si>
  <si>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Supplying and Fixing GI water proof loop  box having
hinged GI Top Cover having 4 mm thick with rubber gasket
lining, railway type mechanical locking arrangement, earthing
terminal with lug etc. of the following sizes as indicated below,
Comprising of one 250 V, 15 A Kit-Kat fuse unit, one NL on
porcelain insulator etc. and housing the same on wall 
incl. addition and alteration to the existing CC muffing (6:3:1)
after dismantling the damaged looping cable box etc. where
necy. incl. painting</t>
  </si>
  <si>
    <t>Extra for suspension exceeding 25 cm with S&amp;F additional 2 no.
20 mm dia EI conduit (14 SWG) supports &amp; necy. PVC insulated
wire and painting etc. as required by 2x24/0.20 mm (1.5sqmm.)
flexible copper wire of 1.10 mt. length.</t>
  </si>
  <si>
    <t>Fixing only single/twin fluorescent light fitting complete with all accessories directly on wall/ceiling by screws etc.</t>
  </si>
  <si>
    <t>Supply &amp; fixing of 1200mm sweep Ceiling Fan (Orient,New Bridge) complete with all acessaries Incl S/F necy copper flex wire.</t>
  </si>
  <si>
    <t>Supply &amp; Fixing electronics step type, Moduler Socket type (2 module), Fan regulator (Cabtree)</t>
  </si>
  <si>
    <t>Roof lighting
Supply &amp; fixing of 45W LED street light fitting (Make Crompton, cat no - LSTP-45-CDL)</t>
  </si>
  <si>
    <t>Cum</t>
  </si>
  <si>
    <t>cum</t>
  </si>
  <si>
    <t>sqm</t>
  </si>
  <si>
    <t>Cu.M.</t>
  </si>
  <si>
    <t>Sq. M</t>
  </si>
  <si>
    <t>Sq.m.</t>
  </si>
  <si>
    <t>m</t>
  </si>
  <si>
    <t>Sq.m</t>
  </si>
  <si>
    <t xml:space="preserve"> M</t>
  </si>
  <si>
    <t>SQM</t>
  </si>
  <si>
    <t>KG</t>
  </si>
  <si>
    <t>point</t>
  </si>
  <si>
    <t>CUM</t>
  </si>
  <si>
    <t>EACH</t>
  </si>
  <si>
    <t>Metre</t>
  </si>
  <si>
    <t>each</t>
  </si>
  <si>
    <t>metre</t>
  </si>
  <si>
    <t>set</t>
  </si>
  <si>
    <t>sqmtr</t>
  </si>
  <si>
    <t>pts</t>
  </si>
  <si>
    <r>
      <rPr>
        <b/>
        <sz val="12"/>
        <rFont val="Arial"/>
        <family val="2"/>
      </rPr>
      <t>Electrical (Schedule Work) :</t>
    </r>
    <r>
      <rPr>
        <sz val="11"/>
        <rFont val="Arial"/>
        <family val="2"/>
      </rPr>
      <t xml:space="preserve">
Supply &amp; Fixing 415V 100/125A TPN Main switch (Havells/HPL) in suitable SS enclosure with HRC fuses on LS &amp; NL on angle iron frame on wall incl. earthing attachment.
</t>
    </r>
  </si>
  <si>
    <r>
      <rPr>
        <b/>
        <sz val="12"/>
        <color indexed="8"/>
        <rFont val="Arial"/>
        <family val="2"/>
      </rPr>
      <t>Electrical (Non Schedule Work) :</t>
    </r>
    <r>
      <rPr>
        <sz val="11"/>
        <color indexed="8"/>
        <rFont val="Arial"/>
        <family val="2"/>
      </rPr>
      <t xml:space="preserve">
Supply  4' single LED type tube light   fitting complete with all acessaries directly on ceiling  with HW round block &amp; suitable size of MS fastener (Crompton, cat no - DIJB12LT8-20, LLT8-20 ,For stear case)   </t>
    </r>
  </si>
  <si>
    <t>BI01010001010000000000000515BI0100001195</t>
  </si>
  <si>
    <t>BI01010001010000000000000515BI0100001212</t>
  </si>
  <si>
    <t>Cutting holes and subsequent mending good damages.(i) In brick work [Cement-4.0 Kg/Mtr]</t>
  </si>
  <si>
    <t>Cutting holes and subsequent mending good damages.(ii) In concrete work (plain or R.C.)
[Cement- 3.0 Kg/Mtr]</t>
  </si>
  <si>
    <t>Cutting chase upto 125 x 150 mm. and subsequent mending of damages.(a) in brick wall [Cement-3.6 Kg/Mtr]</t>
  </si>
  <si>
    <t>Cutting chase upto 125 x 150 mm. and subsequent mending of damages.(b) in concrete wall [Cement-3.6 Kg/Mtr]</t>
  </si>
  <si>
    <t>Dismantling all types of masonry excepting cement concrete plain or reinforced, stacking serviceable materials at site and removing rubbish as directed within a lead of 75 m..a) In ground floor including roof.</t>
  </si>
  <si>
    <t>Dismantling carefully wood work in posts, postplates, rafters, partition etc., sorting and stacking serviciable materials at site and removing rubbish as directed.</t>
  </si>
  <si>
    <t>Single Brick Flat Soling of picked jhama bricks including ramming and dressing bed to proper level and filling joints with local sand.</t>
  </si>
  <si>
    <t>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Engineer-incharge.(This item should be executed only after prior approval of the Engineer-incharge).
Firstly, one number to be paid and then labour rate for shifting up to
further nineteenth (19) times @ 10% each time to be considered. If necessary further after twenty times of total use, another one number new and labour rate for shifting to be considered accordingly.a) 3.90 metre height</t>
  </si>
  <si>
    <t>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Engineer-incharge.(This item should be executed only after prior approval of the Engineer-incharge).
Firstly, one number to be paid and then labour rate for shifting up to
further nineteenth (19) times @ 10% each time to be considered. If necessary further after twenty times of total use, another one number new and labour rate for shifting to be considered accordingly.b) Extra for additional 3.6 height or part thereof</t>
  </si>
  <si>
    <t xml:space="preserve"> Controlled Cement concrete with well graded stone chips (20 mm nominal size) excluding shuttering and reinforcement with complete design of concreteas per IS : 456 and relevant special publications, submission of job mix formula after preliminary mix design after testing of concrete cubes as per direction of Engineer-in charge. Consumption of cement will not be less than300 Kg of cement with Super plasticiser per cubic meter of controlled concrete but actual consumption will be determined on the basis of preliminary test and job mix foumula. In ground floor and foundation.[using concrete mixture]
M 25 Grade(i) Pakur Variety</t>
  </si>
  <si>
    <t>Controlled Cement concrete with well graded stone chips (20 mm nominal size) excluding shuttering and reinforcement with complete design of concreteas per IS : 456 and relevant special publications, submission of job mix formula after preliminary mix design after testing of concrete cubes as per direction of Engineer-in charge. Consumption of cement will not be less than300 Kg of cement with Super plasticiser per cubic meter of controlled concrete but actual consumption will be determined on the basis of preliminary test and job mix foumula. In ground floor and foundation.[using concrete mixture] M 25 GradeI) Cement concrete with graded stone ballast (40 mm size excluding shuttering) In ground floor
(A) [Pakur Variety](a) 1:3:6 proportion</t>
  </si>
  <si>
    <t>Supplying fitting approved type ventilator in position after cutting holes in walls setting in cement mortar mending damages to wall and plaster and two coats of paint of approved brand of any shade. Payment of mending good damages of wall &amp; plaster and painting to be made separately.(b) R.C.C ventilator of 20 mm. thick.i) Upto 0.10 sq.m. area</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</si>
  <si>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floor)(When the height of a particular floor is more than 4 m the equivalent floor height shall be taken as 4 m and extra for works beyond the initial 4 m ht. shall be allowed under 12 (e) for every 4 m or part thereof).(c) Steel shuttering or 9 to 12 mm thick approved quality ply board shuttering
in any concrete work</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</si>
  <si>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direction.I. SAIL/ TATA/RINL
(a) For works in foundation and upto roof of ground floor/upto 4 m.
(i) Tor steel/Mild Steel</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</si>
  <si>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</si>
  <si>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</si>
  <si>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t>
  </si>
  <si>
    <t>(a) Applying 2 coats of bonding agent with synthetic multi functional rubber emulsion having adhesive and water proofing properties by mixing with water in proportion (1 bonding agent : 4 water : 6 cement) as per Manufacturer's specification [Cement to be supplied by the Department]</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</si>
  <si>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</si>
  <si>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Extra rate for using water proofing and plasticising admixture @ 0.2% by weight of cement (or at manufacturer's specified rate) for concrete of various grades.</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</si>
  <si>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</si>
  <si>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 3 mm. thick topping (High polishing grinding on this item is not permitted with ordinary cement).
Using grey cement(iii) 35 mm. thick</t>
  </si>
  <si>
    <t>Repairing cracks in floor with cement mortar (1:2) with necessary pigment to match with existing works, including prior cutting and cleaning the cracks as directed.</t>
  </si>
  <si>
    <t>Wood work in door and window frame fitted and fixed in position complete including a protective coat of painting at the contact surface of the frame exluding cost of concrete, Iron Butt Hinges and M.S clamps. (The quantum should be correted upto three decimals).(d) Sal : Local.</t>
  </si>
  <si>
    <t>A) Supplying fitting and fixing door frame with M.S. angle as per drawing &amp; direction of required section.The holes for counter sunk machine screw &amp; nuts will be such as to fit 8 to 10 mm Iron screw. The counter sunk nut to be welded . The nuts are to be welded after careful checking with screw.All welding spots should be properly filed or rounded smooth including cost of welding hinges for hinge cleats , lugs for hasp bolt, socket bolt etc. and necessary M.S. clamps of 25mm x 6mm flat 225mm long as per direction welded to the frame fitted and fixed in position excluding cost of concrete.</t>
  </si>
  <si>
    <t>Supplying, fitting and fixing fibre reinforced polymer (FRP) Composite door frame as per approved section with glass fibre reinforced plastic moulded skins and a special sandwich core, so as to impart monolitaheic composite structure asper approved technology of  Department of Science and Technology (DST) to safisfy IS: 4020 door testing performance criteria..(i) 66mm x 90mm</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</si>
  <si>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criteria..(iii) 35mm thick shutters with 19mm thick panel of size 30 to 45 cm.
(a) Ordinary Teak Wood.</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</si>
  <si>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</si>
  <si>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t>
  </si>
  <si>
    <t>Supplying, fitting and fixing M.S. clamps for door and window frame made of flat bent bar, end bifurcated with necessary screws etc. by cement concrete(1:2:4) as per direction. (Cost of concrete will be paid separately)(a) 40mm X 6mm, 250mm Length</t>
  </si>
  <si>
    <t>Iron butt hinges of approved quality fitted and fixed with steel screws, with ISI mark.(ii) 50mm. X 40mm. X 2.5mm.</t>
  </si>
  <si>
    <t>i) Iron hasp bolt of approved quality fitted and fixed complete (oxidised) with 16mm dia rod with centre bolt and round fitting.
(a) 200mm long</t>
  </si>
  <si>
    <t>A) Iron door ring of approved quality fitted and fixed with nut and washer complete.
(ii) 75mm dia.</t>
  </si>
  <si>
    <t>Anodised aluminium barrel / tower / socket bolt (full covered) of approved manufactured from extruded section conforming to I.S. 204/74 fitted and fixed with cadmium plated screws:
(iii) 100mm long x 10mm dia. bolt.</t>
  </si>
  <si>
    <t>Anodised aliminium D-type handle of approved quality manufactured from extruded section conforming to I.S. specification (I.S. 230/72) fitted and fixed complete:
(a) With continuous plate base (Hexagonal/ Round rod)
(i) 75 mm grip x 10 mm dia rod.</t>
  </si>
  <si>
    <t>Labour for taking out door and window frame including shutter for repair or replacement of different parts of the frame &amp; refixing the same including mending good all damaes complete. (Concrete and brick work for mending damage will be paid separately)(b) Above area 2.5 Sq.m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</si>
  <si>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
(b) Two Coats</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</si>
  <si>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EIC.In Ground Floor:(b) Two Coats</t>
  </si>
  <si>
    <t>Scraping of moss, blisters etc.thoroughly from exterior surface of walls necessitating the use of scraper, wire brush etc.(Payment against this item will be made only when this has been done on the specific direction of the Engineer-in-charge)</t>
  </si>
  <si>
    <t>Removing old scales, blisters etc. of interior surface of walls,ceiling by scraping etc. and preparing smooth and even surface with rendering or cement mortar (1:2) (as necessary), to make the surface suitable for receiving distemper. (Payment against this item will be made only when this has been done on the specific direction of the Engineer-in-charge).</t>
  </si>
  <si>
    <t>(b) Priming one coat on timber or plastered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</si>
  <si>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t>
  </si>
  <si>
    <t>A) Painting with best quality synthetic enamel paint of approved make and brand including smoothening surface by sand papering etc. including using of approved putty etc. on the surface, if necessary (b) On steel or other metal surface :With super gloss (hi-gloss) -</t>
  </si>
  <si>
    <t>Applying Acrylic Emulsion Paint of approved make and brand on walls and ceiling including sand papering in intermediate coats including putty (to be done under specific instruction of Superintending Engineer) :
(Two coats)i) Standard Quality</t>
  </si>
  <si>
    <t>(b) Rendering the surface of walls and ceiling with white cement based wall putty of approved make and brand(1.5mm thick)</t>
  </si>
  <si>
    <t>Supplying best Indian sheet glass panes set in putty and fitted and fixed with nails and putty complete. (In all floors for internal wall &amp; upto 6 m height for external wall)
(ii) 4 mm thick</t>
  </si>
  <si>
    <t>Supplying stainless steel functional hinge for casement window as per approved brand as directed by Engineer- in -charge. (Natural White)(a) 250 mm long</t>
  </si>
  <si>
    <t>Uprooting and removing plants from the surface of walls
parapet etc and making good damages. (Repairing of
damages to be paid separately).(b) Medium size plant of girth of exposed stem above 75 mm. but not exceeding 150 mm. lift upto 6 mtr.
Note : For lift beyond initial 6 mtr. the rate will be
increased @ 20% for each additional lift if 6 mtr. or part
thereof</t>
  </si>
  <si>
    <t>Providing waterproofing treatment over concrete roof
surface (old or new) by the application of two coats of slurry
prepared with latex of approved brand, water and cement in
the proportion of (LP.W. Cement - 1:4:6) by volume, with
brush in a time gap of minimum 4(four) hours to 14(fourteen)
hours between the two layers, laying 20mm thick and sand
and cement consolidated plaster (1:4) admixed with
Plastocrete Super of approved brand 0.2% by weight of
cement, laying flat 1st class Brick Bats / Bricks over the
mortar keeping a gap of 10-20 mm between two bats, filling
the vertical joints with the aforesaid mortar, providing a
second layer of 20 mm thick sand and cement plaster (1:4)
admixed with Plastocrete Super as above over the brick
layer, the top surface of the treatment should be chequered to
provide the antistrip property.(Note - the applicator is to be specialised in such type of work as per specification and maintain the I.S.I. Marked of the ingredients of the application. The skilled worker such as Head Mason, Mason, Bhistri, Majdoor should be trained from expert and recognised technical Personal/Institution
having affiliated ISO-9001)
(a) By Bricks (cement 25.66 kg/ Sq.m)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</si>
  <si>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specials.(A) Above ground
(i) 110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</si>
  <si>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specials.(A) Under ground(i) 110 mm </t>
  </si>
  <si>
    <t>Supplying &amp; fixing sheet metal (16 SWG) Iron Clad Busbar chambers 100/125A 415V having aluminium bars (4x25x5mm)with suitable chembar on angle iron frame on wall, incl. earthing attachment and painting as required – ( As per Drawing no. 470 of PWD Specification Book – May 1991)</t>
  </si>
  <si>
    <t xml:space="preserve">S&amp;F 3/4'' Water proof Ply wood (Green ply) of suitable size and fix up the ply board on wall to acomoded BBC,DP MCB Main switch and energy meter etc                                                                                          Net Guard - the above board , MCB box including energy meter and BBC etc should be encloused inside box type suspended metal wire net gard (of 8 SWG wire ) Fixed on suitable 3/4'' angale iron fram having hinged front door with mechanical locking arrangement including S&amp;F pad lock and key .                                                                                              </t>
  </si>
  <si>
    <t xml:space="preserve"> Fixing only Call Bell/Buzzer on single HW board on wall incl. S&amp;F single HW board</t>
  </si>
  <si>
    <t>Name of Work: Renovation and up-gradation work of Home Guard office at Berhampore, Murshidabad District</t>
  </si>
  <si>
    <t xml:space="preserve">Tender Inviting Authority: The Assistant Chief Engineer, WBPHIDCL </t>
  </si>
  <si>
    <t>Contract No:   WBPHIDCL/ACE/NIT- 125(e)/2019-2020 (1st call)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</si>
</sst>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63">
    <font>
      <sz val="11"/>
      <color theme="1"/>
      <name val="Calibri"/>
      <family val="2"/>
    </font>
    <font>
      <sz val="11"/>
      <color indexed="8"/>
      <name val="Calibri"/>
      <family val="2"/>
    </font>
    <font>
      <b/>
      <sz val="11"/>
      <name val="Arial"/>
      <family val="2"/>
    </font>
    <font>
      <sz val="11"/>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9"/>
      <name val="Tahoma"/>
      <family val="2"/>
    </font>
    <font>
      <sz val="9"/>
      <name val="Tahoma"/>
      <family val="2"/>
    </font>
    <font>
      <b/>
      <u val="single"/>
      <sz val="16"/>
      <name val="Arial"/>
      <family val="2"/>
    </font>
    <font>
      <b/>
      <sz val="14"/>
      <name val="Arial"/>
      <family val="2"/>
    </font>
    <font>
      <b/>
      <sz val="12"/>
      <name val="Arial"/>
      <family val="2"/>
    </font>
    <font>
      <sz val="12"/>
      <name val="Arial"/>
      <family val="2"/>
    </font>
    <font>
      <b/>
      <u val="single"/>
      <sz val="12"/>
      <name val="Arial"/>
      <family val="2"/>
    </font>
    <font>
      <sz val="12"/>
      <name val="Book Antiqua"/>
      <family val="1"/>
    </font>
    <font>
      <sz val="11"/>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sz val="11"/>
      <name val="Calibri"/>
      <family val="2"/>
    </font>
    <font>
      <sz val="12"/>
      <name val="Calibri"/>
      <family val="2"/>
    </font>
    <font>
      <sz val="11"/>
      <color indexed="10"/>
      <name val="Arial"/>
      <family val="2"/>
    </font>
    <font>
      <b/>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4"/>
      <color rgb="FFFF0000"/>
      <name val="Arial"/>
      <family val="2"/>
    </font>
    <font>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0">
    <xf numFmtId="0" fontId="0" fillId="0" borderId="0" xfId="0" applyFont="1" applyAlignment="1">
      <alignment/>
    </xf>
    <xf numFmtId="0" fontId="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3" fillId="0" borderId="0" xfId="58" applyNumberFormat="1" applyFont="1" applyFill="1">
      <alignment/>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2" fillId="0" borderId="11" xfId="64" applyNumberFormat="1" applyFont="1" applyFill="1" applyBorder="1" applyAlignment="1" applyProtection="1">
      <alignment horizontal="left" vertical="top" wrapText="1"/>
      <protection/>
    </xf>
    <xf numFmtId="180" fontId="3" fillId="0" borderId="10" xfId="64" applyNumberFormat="1" applyFont="1" applyFill="1" applyBorder="1" applyAlignment="1">
      <alignment vertical="center" readingOrder="1"/>
      <protection/>
    </xf>
    <xf numFmtId="0" fontId="3" fillId="0" borderId="10" xfId="58" applyNumberFormat="1" applyFont="1" applyFill="1" applyBorder="1" applyAlignment="1">
      <alignment horizontal="left" vertical="center" readingOrder="1"/>
      <protection/>
    </xf>
    <xf numFmtId="0" fontId="3" fillId="0" borderId="10" xfId="64" applyNumberFormat="1" applyFont="1" applyFill="1" applyBorder="1" applyAlignment="1">
      <alignment vertical="center" readingOrder="1"/>
      <protection/>
    </xf>
    <xf numFmtId="0" fontId="2" fillId="0" borderId="10" xfId="58" applyNumberFormat="1" applyFont="1" applyFill="1" applyBorder="1" applyAlignment="1" applyProtection="1">
      <alignment horizontal="right" vertical="center" readingOrder="1"/>
      <protection/>
    </xf>
    <xf numFmtId="0" fontId="3" fillId="0" borderId="10" xfId="58" applyNumberFormat="1" applyFont="1" applyFill="1" applyBorder="1" applyAlignment="1">
      <alignment vertical="center" readingOrder="1"/>
      <protection/>
    </xf>
    <xf numFmtId="0" fontId="2" fillId="0" borderId="10" xfId="58" applyNumberFormat="1" applyFont="1" applyFill="1" applyBorder="1" applyAlignment="1" applyProtection="1">
      <alignment horizontal="left" vertical="center" readingOrder="1"/>
      <protection locked="0"/>
    </xf>
    <xf numFmtId="0" fontId="3" fillId="0" borderId="10" xfId="58" applyNumberFormat="1" applyFont="1" applyFill="1" applyBorder="1" applyAlignment="1" applyProtection="1">
      <alignment vertical="center" readingOrder="1"/>
      <protection/>
    </xf>
    <xf numFmtId="0" fontId="2" fillId="0" borderId="10" xfId="58" applyNumberFormat="1" applyFont="1" applyFill="1" applyBorder="1" applyAlignment="1" applyProtection="1">
      <alignment horizontal="center" vertical="center" wrapText="1" readingOrder="1"/>
      <protection locked="0"/>
    </xf>
    <xf numFmtId="0" fontId="2" fillId="0" borderId="10" xfId="58" applyNumberFormat="1" applyFont="1" applyFill="1" applyBorder="1" applyAlignment="1" applyProtection="1">
      <alignment horizontal="right" vertical="center" readingOrder="1"/>
      <protection locked="0"/>
    </xf>
    <xf numFmtId="2" fontId="3" fillId="0" borderId="10" xfId="58" applyNumberFormat="1" applyFont="1" applyFill="1" applyBorder="1" applyAlignment="1">
      <alignment horizontal="center" vertical="center"/>
      <protection/>
    </xf>
    <xf numFmtId="2" fontId="3" fillId="0" borderId="10" xfId="64" applyNumberFormat="1" applyFont="1" applyFill="1" applyBorder="1" applyAlignment="1">
      <alignment horizontal="center" vertical="center"/>
      <protection/>
    </xf>
    <xf numFmtId="0" fontId="3" fillId="0" borderId="10" xfId="58" applyNumberFormat="1" applyFont="1" applyFill="1" applyBorder="1" applyAlignment="1">
      <alignment horizontal="center" vertical="center"/>
      <protection/>
    </xf>
    <xf numFmtId="2" fontId="3" fillId="0" borderId="0" xfId="58" applyNumberFormat="1" applyFont="1" applyFill="1" applyAlignment="1">
      <alignment vertical="top"/>
      <protection/>
    </xf>
    <xf numFmtId="2" fontId="3" fillId="0" borderId="0" xfId="58" applyNumberFormat="1" applyFont="1" applyFill="1" applyAlignment="1">
      <alignment vertical="center"/>
      <protection/>
    </xf>
    <xf numFmtId="182" fontId="3" fillId="0" borderId="10" xfId="0" applyNumberFormat="1" applyFont="1" applyFill="1" applyBorder="1" applyAlignment="1">
      <alignment horizontal="center" vertical="center"/>
    </xf>
    <xf numFmtId="0" fontId="3" fillId="0" borderId="0" xfId="58" applyNumberFormat="1" applyFont="1" applyFill="1" applyBorder="1" applyAlignment="1" applyProtection="1">
      <alignment vertical="center"/>
      <protection locked="0"/>
    </xf>
    <xf numFmtId="0" fontId="37" fillId="0" borderId="0" xfId="64" applyNumberFormat="1" applyFont="1" applyFill="1" applyBorder="1" applyAlignment="1" applyProtection="1">
      <alignment horizontal="center" vertical="center"/>
      <protection/>
    </xf>
    <xf numFmtId="0" fontId="9" fillId="0" borderId="0" xfId="58" applyNumberFormat="1" applyFont="1" applyFill="1" applyBorder="1" applyAlignment="1">
      <alignment horizontal="left"/>
      <protection/>
    </xf>
    <xf numFmtId="0" fontId="38" fillId="0" borderId="0" xfId="58" applyNumberFormat="1" applyFont="1" applyFill="1">
      <alignment/>
      <protection/>
    </xf>
    <xf numFmtId="0" fontId="8" fillId="0" borderId="0" xfId="64" applyNumberFormat="1" applyFont="1" applyFill="1">
      <alignment/>
      <protection/>
    </xf>
    <xf numFmtId="0" fontId="3" fillId="0" borderId="10" xfId="64" applyNumberFormat="1" applyFont="1" applyFill="1" applyBorder="1" applyAlignment="1">
      <alignment vertical="center" wrapText="1" readingOrder="1"/>
      <protection/>
    </xf>
    <xf numFmtId="0" fontId="14" fillId="0" borderId="10" xfId="58" applyNumberFormat="1" applyFont="1" applyFill="1" applyBorder="1" applyAlignment="1">
      <alignment horizontal="center" wrapText="1"/>
      <protection/>
    </xf>
    <xf numFmtId="0" fontId="2" fillId="0" borderId="10" xfId="58" applyNumberFormat="1" applyFont="1" applyFill="1" applyBorder="1" applyAlignment="1" applyProtection="1">
      <alignment horizontal="right" vertical="center"/>
      <protection locked="0"/>
    </xf>
    <xf numFmtId="0" fontId="2" fillId="0" borderId="10" xfId="58" applyNumberFormat="1" applyFont="1" applyFill="1" applyBorder="1" applyAlignment="1" applyProtection="1">
      <alignment horizontal="right" vertical="center"/>
      <protection/>
    </xf>
    <xf numFmtId="0" fontId="3" fillId="0" borderId="10" xfId="64" applyNumberFormat="1" applyFont="1" applyFill="1" applyBorder="1" applyAlignment="1">
      <alignment vertical="center"/>
      <protection/>
    </xf>
    <xf numFmtId="0" fontId="3" fillId="0" borderId="10" xfId="58" applyNumberFormat="1" applyFont="1" applyFill="1" applyBorder="1" applyAlignment="1">
      <alignment vertical="center"/>
      <protection/>
    </xf>
    <xf numFmtId="0" fontId="2" fillId="0" borderId="10" xfId="58" applyNumberFormat="1" applyFont="1" applyFill="1" applyBorder="1" applyAlignment="1" applyProtection="1">
      <alignment horizontal="left" vertical="center"/>
      <protection locked="0"/>
    </xf>
    <xf numFmtId="0" fontId="2" fillId="0" borderId="10" xfId="58" applyNumberFormat="1" applyFont="1" applyFill="1" applyBorder="1" applyAlignment="1" applyProtection="1">
      <alignment horizontal="center" vertical="center" wrapText="1"/>
      <protection locked="0"/>
    </xf>
    <xf numFmtId="0" fontId="3" fillId="0" borderId="10" xfId="64" applyNumberFormat="1" applyFont="1" applyFill="1" applyBorder="1" applyAlignment="1">
      <alignment vertical="center" wrapText="1"/>
      <protection/>
    </xf>
    <xf numFmtId="0" fontId="2" fillId="0" borderId="10" xfId="64" applyNumberFormat="1" applyFont="1" applyFill="1" applyBorder="1" applyAlignment="1">
      <alignment horizontal="left" vertical="center"/>
      <protection/>
    </xf>
    <xf numFmtId="2" fontId="13" fillId="0" borderId="10" xfId="42" applyNumberFormat="1" applyFont="1" applyFill="1" applyBorder="1" applyAlignment="1">
      <alignment vertical="center"/>
    </xf>
    <xf numFmtId="0" fontId="3" fillId="0" borderId="0" xfId="58" applyNumberFormat="1" applyFont="1" applyFill="1" applyAlignment="1" applyProtection="1">
      <alignment vertical="center"/>
      <protection/>
    </xf>
    <xf numFmtId="0" fontId="14" fillId="0" borderId="10" xfId="64" applyNumberFormat="1" applyFont="1" applyFill="1" applyBorder="1" applyAlignment="1">
      <alignment horizontal="center" wrapText="1"/>
      <protection/>
    </xf>
    <xf numFmtId="0" fontId="3" fillId="0" borderId="10" xfId="64" applyNumberFormat="1" applyFont="1" applyFill="1" applyBorder="1" applyAlignment="1">
      <alignment horizontal="center" vertical="top"/>
      <protection/>
    </xf>
    <xf numFmtId="0" fontId="3" fillId="0" borderId="10" xfId="64" applyNumberFormat="1" applyFont="1" applyFill="1" applyBorder="1" applyAlignment="1">
      <alignment horizontal="left" vertical="center" wrapText="1" readingOrder="1"/>
      <protection/>
    </xf>
    <xf numFmtId="180" fontId="2" fillId="0" borderId="10" xfId="64" applyNumberFormat="1" applyFont="1" applyFill="1" applyBorder="1" applyAlignment="1">
      <alignment horizontal="right" vertical="center" readingOrder="1"/>
      <protection/>
    </xf>
    <xf numFmtId="0" fontId="2" fillId="33" borderId="10" xfId="58" applyNumberFormat="1" applyFont="1" applyFill="1" applyBorder="1" applyAlignment="1" applyProtection="1">
      <alignment horizontal="right" vertical="center" readingOrder="1"/>
      <protection locked="0"/>
    </xf>
    <xf numFmtId="2" fontId="2" fillId="0" borderId="10" xfId="63" applyNumberFormat="1" applyFont="1" applyFill="1" applyBorder="1" applyAlignment="1">
      <alignment horizontal="right" vertical="center" readingOrder="1"/>
      <protection/>
    </xf>
    <xf numFmtId="0" fontId="3" fillId="0" borderId="10" xfId="64" applyNumberFormat="1" applyFont="1" applyFill="1" applyBorder="1" applyAlignment="1">
      <alignment horizontal="center" vertical="center"/>
      <protection/>
    </xf>
    <xf numFmtId="0" fontId="2" fillId="33" borderId="10" xfId="58" applyNumberFormat="1" applyFont="1" applyFill="1" applyBorder="1" applyAlignment="1" applyProtection="1">
      <alignment horizontal="right" vertical="center"/>
      <protection locked="0"/>
    </xf>
    <xf numFmtId="2" fontId="2" fillId="0" borderId="10" xfId="63" applyNumberFormat="1" applyFont="1" applyFill="1" applyBorder="1" applyAlignment="1">
      <alignment horizontal="right" vertical="center"/>
      <protection/>
    </xf>
    <xf numFmtId="0" fontId="13" fillId="0" borderId="10" xfId="64" applyNumberFormat="1" applyFont="1" applyFill="1" applyBorder="1" applyAlignment="1">
      <alignment vertical="center"/>
      <protection/>
    </xf>
    <xf numFmtId="0" fontId="3" fillId="0" borderId="10" xfId="58" applyNumberFormat="1" applyFont="1" applyFill="1" applyBorder="1" applyAlignment="1" applyProtection="1">
      <alignment vertical="center"/>
      <protection/>
    </xf>
    <xf numFmtId="0" fontId="14" fillId="0" borderId="10" xfId="64" applyNumberFormat="1" applyFont="1" applyFill="1" applyBorder="1" applyAlignment="1" applyProtection="1">
      <alignment vertical="center" wrapText="1"/>
      <protection locked="0"/>
    </xf>
    <xf numFmtId="0" fontId="14" fillId="33" borderId="10" xfId="64" applyNumberFormat="1" applyFont="1" applyFill="1" applyBorder="1" applyAlignment="1" applyProtection="1">
      <alignment vertical="center" wrapText="1"/>
      <protection locked="0"/>
    </xf>
    <xf numFmtId="10" fontId="2" fillId="33" borderId="10" xfId="70" applyNumberFormat="1" applyFont="1" applyFill="1" applyBorder="1" applyAlignment="1" applyProtection="1">
      <alignment horizontal="center" vertical="center"/>
      <protection locked="0"/>
    </xf>
    <xf numFmtId="0" fontId="2" fillId="0" borderId="10" xfId="64" applyNumberFormat="1" applyFont="1" applyFill="1" applyBorder="1" applyAlignment="1" applyProtection="1">
      <alignment vertical="center" wrapText="1"/>
      <protection locked="0"/>
    </xf>
    <xf numFmtId="0" fontId="2"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2" fontId="13" fillId="0" borderId="10" xfId="64" applyNumberFormat="1" applyFont="1" applyFill="1" applyBorder="1" applyAlignment="1">
      <alignment horizontal="right" vertical="center"/>
      <protection/>
    </xf>
    <xf numFmtId="0" fontId="15" fillId="0" borderId="0" xfId="58" applyNumberFormat="1" applyFont="1" applyFill="1" applyBorder="1" applyAlignment="1">
      <alignment horizontal="center" vertical="center"/>
      <protection/>
    </xf>
    <xf numFmtId="0" fontId="16" fillId="0" borderId="0" xfId="58" applyNumberFormat="1" applyFont="1" applyFill="1" applyBorder="1" applyAlignment="1">
      <alignment horizontal="center" vertical="center"/>
      <protection/>
    </xf>
    <xf numFmtId="0" fontId="15" fillId="0" borderId="0" xfId="58" applyNumberFormat="1" applyFont="1" applyFill="1" applyBorder="1" applyAlignment="1" applyProtection="1">
      <alignment horizontal="center" vertical="center"/>
      <protection locked="0"/>
    </xf>
    <xf numFmtId="2" fontId="15" fillId="0" borderId="0" xfId="58" applyNumberFormat="1" applyFont="1" applyFill="1" applyBorder="1" applyAlignment="1">
      <alignment horizontal="center" vertical="center"/>
      <protection/>
    </xf>
    <xf numFmtId="0" fontId="17" fillId="0" borderId="0" xfId="0" applyFont="1" applyFill="1" applyAlignment="1">
      <alignment vertical="center"/>
    </xf>
    <xf numFmtId="2" fontId="17" fillId="0" borderId="12" xfId="0" applyNumberFormat="1" applyFont="1" applyFill="1" applyBorder="1" applyAlignment="1">
      <alignment horizontal="left" vertical="center"/>
    </xf>
    <xf numFmtId="2" fontId="15" fillId="0" borderId="0" xfId="58" applyNumberFormat="1" applyFont="1" applyFill="1" applyBorder="1" applyAlignment="1" applyProtection="1">
      <alignment horizontal="center" vertical="center"/>
      <protection/>
    </xf>
    <xf numFmtId="0" fontId="15" fillId="0" borderId="0" xfId="58" applyNumberFormat="1" applyFont="1" applyFill="1" applyBorder="1" applyAlignment="1" applyProtection="1">
      <alignment horizontal="center" vertical="center"/>
      <protection/>
    </xf>
    <xf numFmtId="0" fontId="39" fillId="0" borderId="0" xfId="58" applyNumberFormat="1" applyFont="1" applyFill="1" applyBorder="1" applyAlignment="1">
      <alignment horizontal="center" vertical="center"/>
      <protection/>
    </xf>
    <xf numFmtId="2" fontId="17" fillId="0" borderId="0" xfId="0" applyNumberFormat="1" applyFont="1" applyFill="1" applyBorder="1" applyAlignment="1">
      <alignment horizontal="left" vertical="center"/>
    </xf>
    <xf numFmtId="0" fontId="3" fillId="0" borderId="10" xfId="64" applyNumberFormat="1" applyFont="1" applyFill="1" applyBorder="1" applyAlignment="1">
      <alignment horizontal="center" vertical="center" wrapText="1"/>
      <protection/>
    </xf>
    <xf numFmtId="0" fontId="2" fillId="0" borderId="10" xfId="58" applyNumberFormat="1" applyFont="1" applyFill="1" applyBorder="1" applyAlignment="1" applyProtection="1">
      <alignment horizontal="center" vertical="center"/>
      <protection locked="0"/>
    </xf>
    <xf numFmtId="0" fontId="2" fillId="0" borderId="10" xfId="58" applyNumberFormat="1" applyFont="1" applyFill="1" applyBorder="1" applyAlignment="1" applyProtection="1">
      <alignment horizontal="center" vertical="center"/>
      <protection/>
    </xf>
    <xf numFmtId="0" fontId="2" fillId="33" borderId="10" xfId="58" applyNumberFormat="1" applyFont="1" applyFill="1" applyBorder="1" applyAlignment="1" applyProtection="1">
      <alignment horizontal="center" vertical="center"/>
      <protection locked="0"/>
    </xf>
    <xf numFmtId="2" fontId="2" fillId="0" borderId="10" xfId="64" applyNumberFormat="1" applyFont="1" applyFill="1" applyBorder="1" applyAlignment="1">
      <alignment horizontal="center" vertical="center"/>
      <protection/>
    </xf>
    <xf numFmtId="2" fontId="2" fillId="0" borderId="10" xfId="63" applyNumberFormat="1" applyFont="1" applyFill="1" applyBorder="1" applyAlignment="1">
      <alignment horizontal="center" vertical="center"/>
      <protection/>
    </xf>
    <xf numFmtId="2" fontId="17" fillId="0" borderId="0" xfId="0" applyNumberFormat="1" applyFont="1" applyFill="1" applyBorder="1" applyAlignment="1">
      <alignment horizontal="center" vertical="center"/>
    </xf>
    <xf numFmtId="2" fontId="3" fillId="0" borderId="0" xfId="58" applyNumberFormat="1" applyFont="1" applyFill="1" applyAlignment="1">
      <alignment horizontal="center" vertical="center"/>
      <protection/>
    </xf>
    <xf numFmtId="0" fontId="3" fillId="0" borderId="0" xfId="58" applyNumberFormat="1" applyFont="1" applyFill="1" applyAlignment="1">
      <alignment horizontal="center" vertical="center"/>
      <protection/>
    </xf>
    <xf numFmtId="0" fontId="3" fillId="0" borderId="0" xfId="58" applyNumberFormat="1" applyFont="1" applyFill="1" applyBorder="1" applyAlignment="1">
      <alignment horizontal="center" vertical="center"/>
      <protection/>
    </xf>
    <xf numFmtId="0" fontId="2" fillId="0" borderId="10" xfId="64" applyNumberFormat="1" applyFont="1" applyFill="1" applyBorder="1" applyAlignment="1">
      <alignment horizontal="center" vertical="center"/>
      <protection/>
    </xf>
    <xf numFmtId="2" fontId="13" fillId="0" borderId="10" xfId="64" applyNumberFormat="1" applyFont="1" applyFill="1" applyBorder="1" applyAlignment="1">
      <alignment horizontal="center" vertical="center"/>
      <protection/>
    </xf>
    <xf numFmtId="0" fontId="38" fillId="0" borderId="0" xfId="58" applyNumberFormat="1" applyFont="1" applyFill="1" applyAlignment="1">
      <alignment horizontal="center"/>
      <protection/>
    </xf>
    <xf numFmtId="0" fontId="37" fillId="0" borderId="0" xfId="64" applyNumberFormat="1" applyFont="1" applyFill="1" applyBorder="1" applyAlignment="1" applyProtection="1">
      <alignment horizontal="left" vertical="center"/>
      <protection/>
    </xf>
    <xf numFmtId="0" fontId="3" fillId="0" borderId="0"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top" wrapText="1"/>
      <protection/>
    </xf>
    <xf numFmtId="0" fontId="12" fillId="0" borderId="10" xfId="64" applyNumberFormat="1" applyFont="1" applyFill="1" applyBorder="1" applyAlignment="1">
      <alignment horizontal="left" vertical="top" wrapText="1"/>
      <protection/>
    </xf>
    <xf numFmtId="0" fontId="3" fillId="0" borderId="0" xfId="58" applyNumberFormat="1" applyFont="1" applyFill="1" applyBorder="1" applyAlignment="1">
      <alignment horizontal="left"/>
      <protection/>
    </xf>
    <xf numFmtId="0" fontId="38" fillId="0" borderId="0" xfId="58" applyNumberFormat="1" applyFont="1" applyFill="1" applyBorder="1" applyAlignment="1">
      <alignment horizontal="left"/>
      <protection/>
    </xf>
    <xf numFmtId="2" fontId="15" fillId="0" borderId="0" xfId="64" applyNumberFormat="1" applyFont="1" applyFill="1" applyBorder="1" applyAlignment="1">
      <alignment horizontal="center" vertical="center"/>
      <protection/>
    </xf>
    <xf numFmtId="0" fontId="9" fillId="0" borderId="0" xfId="58" applyNumberFormat="1" applyFont="1" applyFill="1" applyBorder="1" applyAlignment="1">
      <alignment horizontal="left" vertical="center"/>
      <protection/>
    </xf>
    <xf numFmtId="0" fontId="38" fillId="0" borderId="0" xfId="58" applyNumberFormat="1" applyFont="1" applyFill="1" applyAlignment="1">
      <alignment vertical="center"/>
      <protection/>
    </xf>
    <xf numFmtId="2" fontId="14" fillId="0" borderId="0" xfId="58" applyNumberFormat="1" applyFont="1" applyFill="1" applyAlignment="1">
      <alignment vertical="center"/>
      <protection/>
    </xf>
    <xf numFmtId="2" fontId="59" fillId="0" borderId="10" xfId="58" applyNumberFormat="1" applyFont="1" applyFill="1" applyBorder="1" applyAlignment="1">
      <alignment horizontal="center" vertical="center"/>
      <protection/>
    </xf>
    <xf numFmtId="2" fontId="3" fillId="34" borderId="10" xfId="58" applyNumberFormat="1" applyFont="1" applyFill="1" applyBorder="1" applyAlignment="1">
      <alignment horizontal="center" vertical="center"/>
      <protection/>
    </xf>
    <xf numFmtId="2" fontId="60" fillId="0" borderId="10" xfId="42" applyNumberFormat="1" applyFont="1" applyFill="1" applyBorder="1" applyAlignment="1">
      <alignment horizontal="center" vertical="center"/>
    </xf>
    <xf numFmtId="0" fontId="3" fillId="0" borderId="10" xfId="58" applyFont="1" applyFill="1" applyBorder="1" applyAlignment="1">
      <alignment vertical="top" wrapText="1"/>
      <protection/>
    </xf>
    <xf numFmtId="0" fontId="3" fillId="0" borderId="10" xfId="0" applyFont="1" applyFill="1" applyBorder="1" applyAlignment="1">
      <alignment vertical="top" wrapText="1"/>
    </xf>
    <xf numFmtId="0" fontId="61" fillId="0" borderId="10" xfId="0" applyFont="1" applyFill="1" applyBorder="1" applyAlignment="1">
      <alignment vertical="top" wrapText="1"/>
    </xf>
    <xf numFmtId="0" fontId="61" fillId="0" borderId="10" xfId="0" applyNumberFormat="1" applyFont="1" applyFill="1" applyBorder="1" applyAlignment="1">
      <alignment vertical="top" wrapText="1"/>
    </xf>
    <xf numFmtId="0" fontId="2" fillId="0" borderId="11" xfId="58"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8" applyNumberFormat="1" applyFont="1" applyFill="1" applyBorder="1" applyAlignment="1">
      <alignment horizontal="center" vertical="center" wrapText="1"/>
      <protection/>
    </xf>
    <xf numFmtId="0" fontId="13" fillId="0" borderId="10" xfId="64" applyNumberFormat="1" applyFont="1" applyFill="1" applyBorder="1" applyAlignment="1">
      <alignment horizontal="center" vertical="center" wrapText="1"/>
      <protection/>
    </xf>
    <xf numFmtId="0" fontId="12" fillId="0" borderId="0" xfId="58" applyNumberFormat="1" applyFont="1" applyFill="1" applyBorder="1" applyAlignment="1">
      <alignment horizontal="right" vertical="top"/>
      <protection/>
    </xf>
    <xf numFmtId="0" fontId="2" fillId="0" borderId="0" xfId="58" applyNumberFormat="1" applyFont="1" applyFill="1" applyBorder="1" applyAlignment="1">
      <alignment horizontal="left" vertical="center" wrapText="1"/>
      <protection/>
    </xf>
    <xf numFmtId="0" fontId="9" fillId="0" borderId="14" xfId="58" applyNumberFormat="1" applyFont="1" applyFill="1" applyBorder="1" applyAlignment="1" applyProtection="1">
      <alignment horizontal="center" wrapText="1"/>
      <protection locked="0"/>
    </xf>
    <xf numFmtId="0" fontId="2" fillId="33" borderId="11" xfId="64" applyNumberFormat="1" applyFont="1" applyFill="1" applyBorder="1" applyAlignment="1" applyProtection="1">
      <alignment horizontal="left" vertical="top"/>
      <protection locked="0"/>
    </xf>
    <xf numFmtId="0" fontId="2" fillId="0" borderId="13" xfId="64" applyNumberFormat="1" applyFont="1" applyFill="1" applyBorder="1" applyAlignment="1" applyProtection="1">
      <alignment horizontal="left" vertical="top"/>
      <protection locked="0"/>
    </xf>
    <xf numFmtId="0" fontId="2" fillId="0" borderId="12" xfId="64"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HV187"/>
  <sheetViews>
    <sheetView showGridLines="0" zoomScale="90" zoomScaleNormal="90" zoomScaleSheetLayoutView="100" zoomScalePageLayoutView="0" workbookViewId="0" topLeftCell="A1">
      <selection activeCell="B8" sqref="B8:BC8"/>
    </sheetView>
  </sheetViews>
  <sheetFormatPr defaultColWidth="9.140625" defaultRowHeight="15"/>
  <cols>
    <col min="1" max="1" width="13.57421875" style="27" customWidth="1"/>
    <col min="2" max="2" width="63.28125" style="87" customWidth="1"/>
    <col min="3" max="3" width="12.0039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2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81" customWidth="1"/>
    <col min="54" max="54" width="18.8515625" style="27" hidden="1" customWidth="1"/>
    <col min="55" max="55" width="50.57421875" style="27" customWidth="1"/>
    <col min="56" max="56" width="21.28125" style="67" hidden="1" customWidth="1"/>
    <col min="57" max="57" width="14.8515625" style="27" hidden="1" customWidth="1"/>
    <col min="58" max="58" width="18.7109375" style="90" hidden="1" customWidth="1"/>
    <col min="59" max="59" width="12.8515625" style="27" hidden="1" customWidth="1"/>
    <col min="60" max="60" width="9.8515625" style="27" customWidth="1"/>
    <col min="61" max="61" width="12.7109375" style="27" hidden="1" customWidth="1"/>
    <col min="62" max="62" width="12.28125" style="27" hidden="1" customWidth="1"/>
    <col min="63" max="63" width="14.00390625" style="27" hidden="1" customWidth="1"/>
    <col min="64" max="64" width="9.140625" style="27" hidden="1" customWidth="1"/>
    <col min="65" max="16384" width="9.140625" style="27" customWidth="1"/>
  </cols>
  <sheetData>
    <row r="1" spans="1:56" s="1" customFormat="1" ht="27" customHeight="1">
      <c r="A1" s="103" t="str">
        <f>B2&amp;" BoQ"</f>
        <v>Percentage BoQ</v>
      </c>
      <c r="B1" s="103"/>
      <c r="C1" s="103"/>
      <c r="D1" s="103"/>
      <c r="E1" s="103"/>
      <c r="F1" s="103"/>
      <c r="G1" s="103"/>
      <c r="H1" s="103"/>
      <c r="I1" s="103"/>
      <c r="J1" s="103"/>
      <c r="K1" s="103"/>
      <c r="L1" s="103"/>
      <c r="O1" s="24"/>
      <c r="P1" s="24"/>
      <c r="BA1" s="78"/>
      <c r="BD1" s="59"/>
    </row>
    <row r="2" spans="1:56" s="1" customFormat="1" ht="25.5" customHeight="1" hidden="1">
      <c r="A2" s="25" t="s">
        <v>4</v>
      </c>
      <c r="B2" s="82" t="s">
        <v>58</v>
      </c>
      <c r="C2" s="25" t="s">
        <v>5</v>
      </c>
      <c r="D2" s="25" t="s">
        <v>6</v>
      </c>
      <c r="E2" s="25" t="s">
        <v>7</v>
      </c>
      <c r="J2" s="2"/>
      <c r="K2" s="2"/>
      <c r="L2" s="2"/>
      <c r="O2" s="24"/>
      <c r="P2" s="24"/>
      <c r="BA2" s="78"/>
      <c r="BD2" s="59"/>
    </row>
    <row r="3" spans="1:56" s="1" customFormat="1" ht="30" customHeight="1" hidden="1">
      <c r="A3" s="1" t="s">
        <v>63</v>
      </c>
      <c r="B3" s="83"/>
      <c r="C3" s="1" t="s">
        <v>62</v>
      </c>
      <c r="BA3" s="78"/>
      <c r="BD3" s="59"/>
    </row>
    <row r="4" spans="1:58" s="26" customFormat="1" ht="30.75" customHeight="1">
      <c r="A4" s="104" t="s">
        <v>432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60"/>
      <c r="BF4" s="89"/>
    </row>
    <row r="5" spans="1:58" s="26" customFormat="1" ht="50.25" customHeight="1">
      <c r="A5" s="104" t="s">
        <v>431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60"/>
      <c r="BF5" s="89"/>
    </row>
    <row r="6" spans="1:58" s="26" customFormat="1" ht="30.75" customHeight="1">
      <c r="A6" s="104" t="s">
        <v>433</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60"/>
      <c r="BF6" s="89"/>
    </row>
    <row r="7" spans="1:58" s="26" customFormat="1" ht="29.25" customHeight="1" hidden="1">
      <c r="A7" s="105" t="s">
        <v>8</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60"/>
      <c r="BF7" s="89"/>
    </row>
    <row r="8" spans="1:56" s="3" customFormat="1" ht="37.5" customHeight="1">
      <c r="A8" s="8" t="s">
        <v>9</v>
      </c>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8"/>
      <c r="BD8" s="61"/>
    </row>
    <row r="9" spans="1:56" s="4" customFormat="1" ht="61.5" customHeight="1">
      <c r="A9" s="99" t="s">
        <v>252</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1"/>
      <c r="BD9" s="59"/>
    </row>
    <row r="10" spans="1:58" s="5" customFormat="1" ht="30.75" customHeight="1">
      <c r="A10" s="6" t="s">
        <v>253</v>
      </c>
      <c r="B10" s="6" t="s">
        <v>254</v>
      </c>
      <c r="C10" s="6" t="s">
        <v>254</v>
      </c>
      <c r="D10" s="6" t="s">
        <v>253</v>
      </c>
      <c r="E10" s="6" t="s">
        <v>254</v>
      </c>
      <c r="F10" s="6" t="s">
        <v>10</v>
      </c>
      <c r="G10" s="6" t="s">
        <v>10</v>
      </c>
      <c r="H10" s="6" t="s">
        <v>11</v>
      </c>
      <c r="I10" s="6" t="s">
        <v>254</v>
      </c>
      <c r="J10" s="6" t="s">
        <v>253</v>
      </c>
      <c r="K10" s="6" t="s">
        <v>255</v>
      </c>
      <c r="L10" s="6" t="s">
        <v>254</v>
      </c>
      <c r="M10" s="6" t="s">
        <v>253</v>
      </c>
      <c r="N10" s="6" t="s">
        <v>10</v>
      </c>
      <c r="O10" s="6" t="s">
        <v>10</v>
      </c>
      <c r="P10" s="6" t="s">
        <v>10</v>
      </c>
      <c r="Q10" s="6" t="s">
        <v>10</v>
      </c>
      <c r="R10" s="6" t="s">
        <v>11</v>
      </c>
      <c r="S10" s="6" t="s">
        <v>11</v>
      </c>
      <c r="T10" s="6" t="s">
        <v>10</v>
      </c>
      <c r="U10" s="6" t="s">
        <v>10</v>
      </c>
      <c r="V10" s="6" t="s">
        <v>10</v>
      </c>
      <c r="W10" s="6" t="s">
        <v>10</v>
      </c>
      <c r="X10" s="6" t="s">
        <v>11</v>
      </c>
      <c r="Y10" s="6" t="s">
        <v>11</v>
      </c>
      <c r="Z10" s="6" t="s">
        <v>10</v>
      </c>
      <c r="AA10" s="6" t="s">
        <v>10</v>
      </c>
      <c r="AB10" s="6" t="s">
        <v>10</v>
      </c>
      <c r="AC10" s="6" t="s">
        <v>10</v>
      </c>
      <c r="AD10" s="6" t="s">
        <v>11</v>
      </c>
      <c r="AE10" s="6" t="s">
        <v>11</v>
      </c>
      <c r="AF10" s="6" t="s">
        <v>10</v>
      </c>
      <c r="AG10" s="6" t="s">
        <v>10</v>
      </c>
      <c r="AH10" s="6" t="s">
        <v>10</v>
      </c>
      <c r="AI10" s="6" t="s">
        <v>10</v>
      </c>
      <c r="AJ10" s="6" t="s">
        <v>11</v>
      </c>
      <c r="AK10" s="6" t="s">
        <v>11</v>
      </c>
      <c r="AL10" s="6" t="s">
        <v>10</v>
      </c>
      <c r="AM10" s="6" t="s">
        <v>10</v>
      </c>
      <c r="AN10" s="6" t="s">
        <v>10</v>
      </c>
      <c r="AO10" s="6" t="s">
        <v>10</v>
      </c>
      <c r="AP10" s="6" t="s">
        <v>11</v>
      </c>
      <c r="AQ10" s="6" t="s">
        <v>11</v>
      </c>
      <c r="AR10" s="6" t="s">
        <v>10</v>
      </c>
      <c r="AS10" s="6" t="s">
        <v>10</v>
      </c>
      <c r="AT10" s="6" t="s">
        <v>253</v>
      </c>
      <c r="AU10" s="6" t="s">
        <v>253</v>
      </c>
      <c r="AV10" s="6" t="s">
        <v>11</v>
      </c>
      <c r="AW10" s="6" t="s">
        <v>11</v>
      </c>
      <c r="AX10" s="6" t="s">
        <v>253</v>
      </c>
      <c r="AY10" s="6" t="s">
        <v>253</v>
      </c>
      <c r="AZ10" s="6" t="s">
        <v>12</v>
      </c>
      <c r="BA10" s="6" t="s">
        <v>253</v>
      </c>
      <c r="BB10" s="6" t="s">
        <v>253</v>
      </c>
      <c r="BC10" s="6" t="s">
        <v>254</v>
      </c>
      <c r="BD10" s="59"/>
      <c r="BF10" s="4"/>
    </row>
    <row r="11" spans="1:58" s="5" customFormat="1" ht="48.75" customHeight="1">
      <c r="A11" s="30" t="s">
        <v>0</v>
      </c>
      <c r="B11" s="30" t="s">
        <v>13</v>
      </c>
      <c r="C11" s="30" t="s">
        <v>1</v>
      </c>
      <c r="D11" s="30" t="s">
        <v>14</v>
      </c>
      <c r="E11" s="30" t="s">
        <v>15</v>
      </c>
      <c r="F11" s="30" t="s">
        <v>2</v>
      </c>
      <c r="G11" s="30"/>
      <c r="H11" s="30"/>
      <c r="I11" s="30" t="s">
        <v>16</v>
      </c>
      <c r="J11" s="30" t="s">
        <v>17</v>
      </c>
      <c r="K11" s="30" t="s">
        <v>18</v>
      </c>
      <c r="L11" s="30" t="s">
        <v>19</v>
      </c>
      <c r="M11" s="41" t="s">
        <v>256</v>
      </c>
      <c r="N11" s="30" t="s">
        <v>20</v>
      </c>
      <c r="O11" s="30" t="s">
        <v>21</v>
      </c>
      <c r="P11" s="30" t="s">
        <v>22</v>
      </c>
      <c r="Q11" s="30" t="s">
        <v>23</v>
      </c>
      <c r="R11" s="30"/>
      <c r="S11" s="30"/>
      <c r="T11" s="30" t="s">
        <v>24</v>
      </c>
      <c r="U11" s="30" t="s">
        <v>25</v>
      </c>
      <c r="V11" s="30" t="s">
        <v>26</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41" t="s">
        <v>27</v>
      </c>
      <c r="BB11" s="41" t="s">
        <v>27</v>
      </c>
      <c r="BC11" s="41" t="s">
        <v>28</v>
      </c>
      <c r="BD11" s="59"/>
      <c r="BF11" s="4"/>
    </row>
    <row r="12" spans="1:58" s="5" customFormat="1" ht="15">
      <c r="A12" s="6">
        <v>1</v>
      </c>
      <c r="B12" s="84">
        <v>2</v>
      </c>
      <c r="C12" s="6">
        <v>3</v>
      </c>
      <c r="D12" s="6">
        <v>4</v>
      </c>
      <c r="E12" s="6">
        <v>5</v>
      </c>
      <c r="F12" s="6">
        <v>6</v>
      </c>
      <c r="G12" s="6">
        <v>7</v>
      </c>
      <c r="H12" s="6">
        <v>8</v>
      </c>
      <c r="I12" s="6">
        <v>9</v>
      </c>
      <c r="J12" s="6">
        <v>10</v>
      </c>
      <c r="K12" s="6">
        <v>11</v>
      </c>
      <c r="L12" s="6">
        <v>12</v>
      </c>
      <c r="M12" s="6">
        <v>13</v>
      </c>
      <c r="N12" s="6">
        <v>14</v>
      </c>
      <c r="O12" s="6">
        <v>15</v>
      </c>
      <c r="P12" s="6">
        <v>16</v>
      </c>
      <c r="Q12" s="6">
        <v>17</v>
      </c>
      <c r="R12" s="6">
        <v>18</v>
      </c>
      <c r="S12" s="6">
        <v>19</v>
      </c>
      <c r="T12" s="6">
        <v>20</v>
      </c>
      <c r="U12" s="6">
        <v>21</v>
      </c>
      <c r="V12" s="6">
        <v>22</v>
      </c>
      <c r="W12" s="6">
        <v>23</v>
      </c>
      <c r="X12" s="6">
        <v>24</v>
      </c>
      <c r="Y12" s="6">
        <v>25</v>
      </c>
      <c r="Z12" s="6">
        <v>26</v>
      </c>
      <c r="AA12" s="6">
        <v>27</v>
      </c>
      <c r="AB12" s="6">
        <v>28</v>
      </c>
      <c r="AC12" s="6">
        <v>29</v>
      </c>
      <c r="AD12" s="6">
        <v>30</v>
      </c>
      <c r="AE12" s="6">
        <v>31</v>
      </c>
      <c r="AF12" s="6">
        <v>32</v>
      </c>
      <c r="AG12" s="6">
        <v>33</v>
      </c>
      <c r="AH12" s="6">
        <v>34</v>
      </c>
      <c r="AI12" s="6">
        <v>35</v>
      </c>
      <c r="AJ12" s="6">
        <v>36</v>
      </c>
      <c r="AK12" s="6">
        <v>37</v>
      </c>
      <c r="AL12" s="6">
        <v>38</v>
      </c>
      <c r="AM12" s="6">
        <v>39</v>
      </c>
      <c r="AN12" s="6">
        <v>40</v>
      </c>
      <c r="AO12" s="6">
        <v>41</v>
      </c>
      <c r="AP12" s="6">
        <v>42</v>
      </c>
      <c r="AQ12" s="6">
        <v>43</v>
      </c>
      <c r="AR12" s="6">
        <v>44</v>
      </c>
      <c r="AS12" s="6">
        <v>45</v>
      </c>
      <c r="AT12" s="6">
        <v>46</v>
      </c>
      <c r="AU12" s="6">
        <v>47</v>
      </c>
      <c r="AV12" s="6">
        <v>48</v>
      </c>
      <c r="AW12" s="6">
        <v>49</v>
      </c>
      <c r="AX12" s="6">
        <v>50</v>
      </c>
      <c r="AY12" s="6">
        <v>51</v>
      </c>
      <c r="AZ12" s="6">
        <v>52</v>
      </c>
      <c r="BA12" s="6">
        <v>53</v>
      </c>
      <c r="BB12" s="6">
        <v>54</v>
      </c>
      <c r="BC12" s="6">
        <v>55</v>
      </c>
      <c r="BD12" s="59"/>
      <c r="BF12" s="4"/>
    </row>
    <row r="13" spans="1:229" s="7" customFormat="1" ht="28.5" customHeight="1">
      <c r="A13" s="42">
        <v>1</v>
      </c>
      <c r="B13" s="85" t="s">
        <v>205</v>
      </c>
      <c r="C13" s="43" t="s">
        <v>29</v>
      </c>
      <c r="D13" s="9"/>
      <c r="E13" s="10"/>
      <c r="F13" s="11"/>
      <c r="G13" s="12"/>
      <c r="H13" s="12"/>
      <c r="I13" s="11"/>
      <c r="J13" s="13"/>
      <c r="K13" s="14"/>
      <c r="L13" s="14"/>
      <c r="M13" s="15"/>
      <c r="N13" s="17"/>
      <c r="O13" s="17"/>
      <c r="P13" s="16"/>
      <c r="Q13" s="17"/>
      <c r="R13" s="17"/>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79"/>
      <c r="BB13" s="44"/>
      <c r="BC13" s="29"/>
      <c r="BD13" s="59"/>
      <c r="BF13" s="4"/>
      <c r="HQ13" s="7">
        <v>1</v>
      </c>
      <c r="HR13" s="7" t="s">
        <v>30</v>
      </c>
      <c r="HS13" s="7" t="s">
        <v>31</v>
      </c>
      <c r="HT13" s="7">
        <v>10</v>
      </c>
      <c r="HU13" s="7" t="s">
        <v>32</v>
      </c>
    </row>
    <row r="14" spans="1:230" s="7" customFormat="1" ht="113.25" customHeight="1">
      <c r="A14" s="42">
        <v>2</v>
      </c>
      <c r="B14" s="95" t="s">
        <v>277</v>
      </c>
      <c r="C14" s="43" t="s">
        <v>203</v>
      </c>
      <c r="D14" s="23">
        <v>26</v>
      </c>
      <c r="E14" s="23" t="s">
        <v>353</v>
      </c>
      <c r="F14" s="18">
        <v>134.92</v>
      </c>
      <c r="G14" s="17"/>
      <c r="H14" s="12"/>
      <c r="I14" s="11" t="s">
        <v>34</v>
      </c>
      <c r="J14" s="13">
        <f aca="true" t="shared" si="0" ref="J14:J28">IF(I14="Less(-)",-1,1)</f>
        <v>1</v>
      </c>
      <c r="K14" s="14" t="s">
        <v>59</v>
      </c>
      <c r="L14" s="14" t="s">
        <v>7</v>
      </c>
      <c r="M14" s="45"/>
      <c r="N14" s="17"/>
      <c r="O14" s="17"/>
      <c r="P14" s="16"/>
      <c r="Q14" s="17"/>
      <c r="R14" s="17"/>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73">
        <f aca="true" t="shared" si="1" ref="BA14:BA59">total_amount_ba($B$2,$D$2,D14,F14,J14,K14,M14)</f>
        <v>3507.92</v>
      </c>
      <c r="BB14" s="46">
        <f aca="true" t="shared" si="2" ref="BB14:BB59">BA14+SUM(N14:AZ14)</f>
        <v>3507.92</v>
      </c>
      <c r="BC14" s="29" t="str">
        <f aca="true" t="shared" si="3" ref="BC14:BC59">SpellNumber(L14,BB14)</f>
        <v>INR  Three Thousand Five Hundred &amp; Seven  and Paise Ninety Two Only</v>
      </c>
      <c r="BD14" s="62">
        <v>447</v>
      </c>
      <c r="BE14" s="22">
        <f aca="true" t="shared" si="4" ref="BE14:BE61">ROUND(BD14*1.12*1.01,2)</f>
        <v>505.65</v>
      </c>
      <c r="BF14" s="22">
        <f>+BD14*D14</f>
        <v>11622</v>
      </c>
      <c r="BG14" s="21"/>
      <c r="BI14" s="18">
        <v>119.27</v>
      </c>
      <c r="BJ14" s="7">
        <f>BI14*1.12*1.01</f>
        <v>134.918224</v>
      </c>
      <c r="BK14" s="20">
        <f>ROUND(BJ14,2)</f>
        <v>134.92</v>
      </c>
      <c r="HR14" s="7">
        <v>2</v>
      </c>
      <c r="HS14" s="7" t="s">
        <v>30</v>
      </c>
      <c r="HT14" s="7" t="s">
        <v>39</v>
      </c>
      <c r="HU14" s="7">
        <v>10</v>
      </c>
      <c r="HV14" s="7" t="s">
        <v>33</v>
      </c>
    </row>
    <row r="15" spans="1:230" s="7" customFormat="1" ht="87.75" customHeight="1">
      <c r="A15" s="42">
        <v>3</v>
      </c>
      <c r="B15" s="95" t="s">
        <v>278</v>
      </c>
      <c r="C15" s="43" t="s">
        <v>204</v>
      </c>
      <c r="D15" s="23">
        <v>180</v>
      </c>
      <c r="E15" s="23" t="s">
        <v>353</v>
      </c>
      <c r="F15" s="18">
        <v>87.71</v>
      </c>
      <c r="G15" s="17"/>
      <c r="H15" s="12"/>
      <c r="I15" s="11" t="s">
        <v>34</v>
      </c>
      <c r="J15" s="13">
        <f t="shared" si="0"/>
        <v>1</v>
      </c>
      <c r="K15" s="14" t="s">
        <v>59</v>
      </c>
      <c r="L15" s="14" t="s">
        <v>7</v>
      </c>
      <c r="M15" s="45"/>
      <c r="N15" s="17"/>
      <c r="O15" s="17"/>
      <c r="P15" s="16"/>
      <c r="Q15" s="17"/>
      <c r="R15" s="17"/>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73">
        <f t="shared" si="1"/>
        <v>15787.8</v>
      </c>
      <c r="BB15" s="46">
        <f t="shared" si="2"/>
        <v>15787.8</v>
      </c>
      <c r="BC15" s="29" t="str">
        <f t="shared" si="3"/>
        <v>INR  Fifteen Thousand Seven Hundred &amp; Eighty Seven  and Paise Eighty Only</v>
      </c>
      <c r="BD15" s="62">
        <v>939</v>
      </c>
      <c r="BE15" s="22">
        <f t="shared" si="4"/>
        <v>1062.2</v>
      </c>
      <c r="BF15" s="22">
        <f aca="true" t="shared" si="5" ref="BF15:BF78">+BD15*D15</f>
        <v>169020</v>
      </c>
      <c r="BG15" s="21"/>
      <c r="BI15" s="18">
        <v>77.54</v>
      </c>
      <c r="BJ15" s="7">
        <f aca="true" t="shared" si="6" ref="BJ15:BJ78">BI15*1.12*1.01</f>
        <v>87.713248</v>
      </c>
      <c r="BK15" s="20">
        <f aca="true" t="shared" si="7" ref="BK15:BK78">ROUND(BJ15,2)</f>
        <v>87.71</v>
      </c>
      <c r="HR15" s="7">
        <v>2</v>
      </c>
      <c r="HS15" s="7" t="s">
        <v>30</v>
      </c>
      <c r="HT15" s="7" t="s">
        <v>39</v>
      </c>
      <c r="HU15" s="7">
        <v>10</v>
      </c>
      <c r="HV15" s="7" t="s">
        <v>33</v>
      </c>
    </row>
    <row r="16" spans="1:230" s="7" customFormat="1" ht="200.25" customHeight="1">
      <c r="A16" s="42">
        <v>4</v>
      </c>
      <c r="B16" s="95" t="s">
        <v>279</v>
      </c>
      <c r="C16" s="43" t="s">
        <v>38</v>
      </c>
      <c r="D16" s="23">
        <v>115</v>
      </c>
      <c r="E16" s="23" t="s">
        <v>209</v>
      </c>
      <c r="F16" s="18">
        <v>69</v>
      </c>
      <c r="G16" s="17"/>
      <c r="H16" s="12"/>
      <c r="I16" s="11" t="s">
        <v>34</v>
      </c>
      <c r="J16" s="13">
        <f t="shared" si="0"/>
        <v>1</v>
      </c>
      <c r="K16" s="14" t="s">
        <v>59</v>
      </c>
      <c r="L16" s="14" t="s">
        <v>7</v>
      </c>
      <c r="M16" s="45"/>
      <c r="N16" s="17"/>
      <c r="O16" s="17"/>
      <c r="P16" s="16"/>
      <c r="Q16" s="17"/>
      <c r="R16" s="17"/>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73">
        <f t="shared" si="1"/>
        <v>7935</v>
      </c>
      <c r="BB16" s="46">
        <f t="shared" si="2"/>
        <v>7935</v>
      </c>
      <c r="BC16" s="29" t="str">
        <f t="shared" si="3"/>
        <v>INR  Seven Thousand Nine Hundred &amp; Thirty Five  Only</v>
      </c>
      <c r="BD16" s="62">
        <v>1956</v>
      </c>
      <c r="BE16" s="22">
        <f t="shared" si="4"/>
        <v>2212.63</v>
      </c>
      <c r="BF16" s="22">
        <f t="shared" si="5"/>
        <v>224940</v>
      </c>
      <c r="BG16" s="21"/>
      <c r="BI16" s="18">
        <v>61</v>
      </c>
      <c r="BJ16" s="7">
        <f t="shared" si="6"/>
        <v>69.0032</v>
      </c>
      <c r="BK16" s="20">
        <f t="shared" si="7"/>
        <v>69</v>
      </c>
      <c r="HR16" s="7">
        <v>3</v>
      </c>
      <c r="HS16" s="7" t="s">
        <v>41</v>
      </c>
      <c r="HT16" s="7" t="s">
        <v>42</v>
      </c>
      <c r="HU16" s="7">
        <v>10</v>
      </c>
      <c r="HV16" s="7" t="s">
        <v>33</v>
      </c>
    </row>
    <row r="17" spans="1:230" s="7" customFormat="1" ht="74.25" customHeight="1">
      <c r="A17" s="42">
        <v>5</v>
      </c>
      <c r="B17" s="95" t="s">
        <v>381</v>
      </c>
      <c r="C17" s="43" t="s">
        <v>40</v>
      </c>
      <c r="D17" s="23">
        <v>15</v>
      </c>
      <c r="E17" s="23" t="s">
        <v>353</v>
      </c>
      <c r="F17" s="18">
        <v>505.65</v>
      </c>
      <c r="G17" s="17"/>
      <c r="H17" s="12"/>
      <c r="I17" s="11" t="s">
        <v>34</v>
      </c>
      <c r="J17" s="13">
        <f t="shared" si="0"/>
        <v>1</v>
      </c>
      <c r="K17" s="14" t="s">
        <v>59</v>
      </c>
      <c r="L17" s="14" t="s">
        <v>7</v>
      </c>
      <c r="M17" s="45"/>
      <c r="N17" s="17"/>
      <c r="O17" s="17"/>
      <c r="P17" s="16"/>
      <c r="Q17" s="17"/>
      <c r="R17" s="17"/>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73">
        <f t="shared" si="1"/>
        <v>7584.75</v>
      </c>
      <c r="BB17" s="46">
        <f t="shared" si="2"/>
        <v>7584.75</v>
      </c>
      <c r="BC17" s="29" t="str">
        <f t="shared" si="3"/>
        <v>INR  Seven Thousand Five Hundred &amp; Eighty Four  and Paise Seventy Five Only</v>
      </c>
      <c r="BD17" s="62">
        <v>230</v>
      </c>
      <c r="BE17" s="22">
        <f t="shared" si="4"/>
        <v>260.18</v>
      </c>
      <c r="BF17" s="22">
        <f t="shared" si="5"/>
        <v>3450</v>
      </c>
      <c r="BG17" s="21"/>
      <c r="BI17" s="18">
        <v>447</v>
      </c>
      <c r="BJ17" s="7">
        <f t="shared" si="6"/>
        <v>505.6464</v>
      </c>
      <c r="BK17" s="20">
        <f t="shared" si="7"/>
        <v>505.65</v>
      </c>
      <c r="HR17" s="7">
        <v>3</v>
      </c>
      <c r="HS17" s="7" t="s">
        <v>41</v>
      </c>
      <c r="HT17" s="7" t="s">
        <v>42</v>
      </c>
      <c r="HU17" s="7">
        <v>10</v>
      </c>
      <c r="HV17" s="7" t="s">
        <v>33</v>
      </c>
    </row>
    <row r="18" spans="1:230" s="7" customFormat="1" ht="58.5" customHeight="1">
      <c r="A18" s="42">
        <v>6</v>
      </c>
      <c r="B18" s="95" t="s">
        <v>280</v>
      </c>
      <c r="C18" s="43" t="s">
        <v>43</v>
      </c>
      <c r="D18" s="23">
        <v>13</v>
      </c>
      <c r="E18" s="23" t="s">
        <v>354</v>
      </c>
      <c r="F18" s="18">
        <v>2212.63</v>
      </c>
      <c r="G18" s="17"/>
      <c r="H18" s="12"/>
      <c r="I18" s="11" t="s">
        <v>34</v>
      </c>
      <c r="J18" s="13">
        <f t="shared" si="0"/>
        <v>1</v>
      </c>
      <c r="K18" s="14" t="s">
        <v>59</v>
      </c>
      <c r="L18" s="14" t="s">
        <v>7</v>
      </c>
      <c r="M18" s="45"/>
      <c r="N18" s="17"/>
      <c r="O18" s="17"/>
      <c r="P18" s="16"/>
      <c r="Q18" s="17"/>
      <c r="R18" s="17"/>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73">
        <f t="shared" si="1"/>
        <v>28764.19</v>
      </c>
      <c r="BB18" s="46">
        <f t="shared" si="2"/>
        <v>28764.19</v>
      </c>
      <c r="BC18" s="29" t="str">
        <f t="shared" si="3"/>
        <v>INR  Twenty Eight Thousand Seven Hundred &amp; Sixty Four  and Paise Nineteen Only</v>
      </c>
      <c r="BD18" s="62">
        <v>50</v>
      </c>
      <c r="BE18" s="22">
        <f t="shared" si="4"/>
        <v>56.56</v>
      </c>
      <c r="BF18" s="22">
        <f t="shared" si="5"/>
        <v>650</v>
      </c>
      <c r="BG18" s="21"/>
      <c r="BI18" s="18">
        <v>1956</v>
      </c>
      <c r="BJ18" s="7">
        <f t="shared" si="6"/>
        <v>2212.6272</v>
      </c>
      <c r="BK18" s="20">
        <f t="shared" si="7"/>
        <v>2212.63</v>
      </c>
      <c r="HR18" s="7">
        <v>1.01</v>
      </c>
      <c r="HS18" s="7" t="s">
        <v>35</v>
      </c>
      <c r="HT18" s="7" t="s">
        <v>31</v>
      </c>
      <c r="HU18" s="7">
        <v>123.223</v>
      </c>
      <c r="HV18" s="7" t="s">
        <v>33</v>
      </c>
    </row>
    <row r="19" spans="1:230" s="7" customFormat="1" ht="55.5" customHeight="1">
      <c r="A19" s="42">
        <v>7</v>
      </c>
      <c r="B19" s="95" t="s">
        <v>281</v>
      </c>
      <c r="C19" s="43" t="s">
        <v>44</v>
      </c>
      <c r="D19" s="23">
        <v>1188</v>
      </c>
      <c r="E19" s="23" t="s">
        <v>355</v>
      </c>
      <c r="F19" s="18">
        <v>21.49</v>
      </c>
      <c r="G19" s="17"/>
      <c r="H19" s="12"/>
      <c r="I19" s="11" t="s">
        <v>34</v>
      </c>
      <c r="J19" s="13">
        <f t="shared" si="0"/>
        <v>1</v>
      </c>
      <c r="K19" s="14" t="s">
        <v>59</v>
      </c>
      <c r="L19" s="14" t="s">
        <v>7</v>
      </c>
      <c r="M19" s="45"/>
      <c r="N19" s="17"/>
      <c r="O19" s="17"/>
      <c r="P19" s="16"/>
      <c r="Q19" s="17"/>
      <c r="R19" s="17"/>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73">
        <f t="shared" si="1"/>
        <v>25530.12</v>
      </c>
      <c r="BB19" s="46">
        <f t="shared" si="2"/>
        <v>25530.12</v>
      </c>
      <c r="BC19" s="29" t="str">
        <f t="shared" si="3"/>
        <v>INR  Twenty Five Thousand Five Hundred &amp; Thirty  and Paise Twelve Only</v>
      </c>
      <c r="BD19" s="62">
        <v>19</v>
      </c>
      <c r="BE19" s="22">
        <f t="shared" si="4"/>
        <v>21.49</v>
      </c>
      <c r="BF19" s="22">
        <f t="shared" si="5"/>
        <v>22572</v>
      </c>
      <c r="BG19" s="21"/>
      <c r="BI19" s="18">
        <v>19</v>
      </c>
      <c r="BJ19" s="7">
        <f t="shared" si="6"/>
        <v>21.4928</v>
      </c>
      <c r="BK19" s="20">
        <f t="shared" si="7"/>
        <v>21.49</v>
      </c>
      <c r="HR19" s="7">
        <v>3</v>
      </c>
      <c r="HS19" s="7" t="s">
        <v>41</v>
      </c>
      <c r="HT19" s="7" t="s">
        <v>42</v>
      </c>
      <c r="HU19" s="7">
        <v>10</v>
      </c>
      <c r="HV19" s="7" t="s">
        <v>33</v>
      </c>
    </row>
    <row r="20" spans="1:230" s="7" customFormat="1" ht="43.5" customHeight="1">
      <c r="A20" s="42">
        <v>8</v>
      </c>
      <c r="B20" s="95" t="s">
        <v>379</v>
      </c>
      <c r="C20" s="43" t="s">
        <v>45</v>
      </c>
      <c r="D20" s="23">
        <v>18</v>
      </c>
      <c r="E20" s="23" t="s">
        <v>201</v>
      </c>
      <c r="F20" s="18">
        <v>100.68</v>
      </c>
      <c r="G20" s="17"/>
      <c r="H20" s="12"/>
      <c r="I20" s="11" t="s">
        <v>34</v>
      </c>
      <c r="J20" s="13">
        <f t="shared" si="0"/>
        <v>1</v>
      </c>
      <c r="K20" s="14" t="s">
        <v>59</v>
      </c>
      <c r="L20" s="14" t="s">
        <v>7</v>
      </c>
      <c r="M20" s="45"/>
      <c r="N20" s="17"/>
      <c r="O20" s="17"/>
      <c r="P20" s="16"/>
      <c r="Q20" s="17"/>
      <c r="R20" s="17"/>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73">
        <f t="shared" si="1"/>
        <v>1812.24</v>
      </c>
      <c r="BB20" s="46">
        <f t="shared" si="2"/>
        <v>1812.24</v>
      </c>
      <c r="BC20" s="29" t="str">
        <f t="shared" si="3"/>
        <v>INR  One Thousand Eight Hundred &amp; Twelve  and Paise Twenty Four Only</v>
      </c>
      <c r="BD20" s="62">
        <v>89</v>
      </c>
      <c r="BE20" s="22">
        <f t="shared" si="4"/>
        <v>100.68</v>
      </c>
      <c r="BF20" s="22">
        <f t="shared" si="5"/>
        <v>1602</v>
      </c>
      <c r="BG20" s="21"/>
      <c r="BI20" s="18">
        <v>89</v>
      </c>
      <c r="BJ20" s="7">
        <f t="shared" si="6"/>
        <v>100.6768</v>
      </c>
      <c r="BK20" s="20">
        <f t="shared" si="7"/>
        <v>100.68</v>
      </c>
      <c r="HR20" s="7">
        <v>1.01</v>
      </c>
      <c r="HS20" s="7" t="s">
        <v>35</v>
      </c>
      <c r="HT20" s="7" t="s">
        <v>31</v>
      </c>
      <c r="HU20" s="7">
        <v>123.223</v>
      </c>
      <c r="HV20" s="7" t="s">
        <v>33</v>
      </c>
    </row>
    <row r="21" spans="1:230" s="4" customFormat="1" ht="43.5" customHeight="1">
      <c r="A21" s="42">
        <v>9</v>
      </c>
      <c r="B21" s="95" t="s">
        <v>380</v>
      </c>
      <c r="C21" s="43" t="s">
        <v>46</v>
      </c>
      <c r="D21" s="23">
        <v>13.5</v>
      </c>
      <c r="E21" s="23" t="s">
        <v>201</v>
      </c>
      <c r="F21" s="18">
        <v>122.17</v>
      </c>
      <c r="G21" s="31"/>
      <c r="H21" s="32"/>
      <c r="I21" s="33" t="s">
        <v>34</v>
      </c>
      <c r="J21" s="34">
        <f t="shared" si="0"/>
        <v>1</v>
      </c>
      <c r="K21" s="35" t="s">
        <v>59</v>
      </c>
      <c r="L21" s="35" t="s">
        <v>7</v>
      </c>
      <c r="M21" s="48"/>
      <c r="N21" s="31"/>
      <c r="O21" s="31"/>
      <c r="P21" s="36"/>
      <c r="Q21" s="31"/>
      <c r="R21" s="31"/>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73">
        <f t="shared" si="1"/>
        <v>1649.3</v>
      </c>
      <c r="BB21" s="49">
        <f t="shared" si="2"/>
        <v>1649.3</v>
      </c>
      <c r="BC21" s="37" t="str">
        <f t="shared" si="3"/>
        <v>INR  One Thousand Six Hundred &amp; Forty Nine  and Paise Thirty Only</v>
      </c>
      <c r="BD21" s="62">
        <v>108</v>
      </c>
      <c r="BE21" s="22">
        <f t="shared" si="4"/>
        <v>122.17</v>
      </c>
      <c r="BF21" s="22">
        <f t="shared" si="5"/>
        <v>1458</v>
      </c>
      <c r="BG21" s="22"/>
      <c r="BI21" s="18">
        <v>108</v>
      </c>
      <c r="BJ21" s="7">
        <f t="shared" si="6"/>
        <v>122.1696</v>
      </c>
      <c r="BK21" s="20">
        <f t="shared" si="7"/>
        <v>122.17</v>
      </c>
      <c r="HR21" s="4">
        <v>1.02</v>
      </c>
      <c r="HS21" s="4" t="s">
        <v>36</v>
      </c>
      <c r="HT21" s="4" t="s">
        <v>37</v>
      </c>
      <c r="HU21" s="4">
        <v>213</v>
      </c>
      <c r="HV21" s="4" t="s">
        <v>33</v>
      </c>
    </row>
    <row r="22" spans="1:230" s="4" customFormat="1" ht="42.75" customHeight="1">
      <c r="A22" s="42">
        <v>10</v>
      </c>
      <c r="B22" s="95" t="s">
        <v>377</v>
      </c>
      <c r="C22" s="43" t="s">
        <v>47</v>
      </c>
      <c r="D22" s="23">
        <v>18</v>
      </c>
      <c r="E22" s="23" t="s">
        <v>201</v>
      </c>
      <c r="F22" s="18">
        <v>121.04</v>
      </c>
      <c r="G22" s="31"/>
      <c r="H22" s="32"/>
      <c r="I22" s="33" t="s">
        <v>34</v>
      </c>
      <c r="J22" s="34">
        <f t="shared" si="0"/>
        <v>1</v>
      </c>
      <c r="K22" s="35" t="s">
        <v>59</v>
      </c>
      <c r="L22" s="35" t="s">
        <v>7</v>
      </c>
      <c r="M22" s="48"/>
      <c r="N22" s="31"/>
      <c r="O22" s="31"/>
      <c r="P22" s="36"/>
      <c r="Q22" s="31"/>
      <c r="R22" s="31"/>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73">
        <f t="shared" si="1"/>
        <v>2178.72</v>
      </c>
      <c r="BB22" s="49">
        <f t="shared" si="2"/>
        <v>2178.72</v>
      </c>
      <c r="BC22" s="37" t="str">
        <f t="shared" si="3"/>
        <v>INR  Two Thousand One Hundred &amp; Seventy Eight  and Paise Seventy Two Only</v>
      </c>
      <c r="BD22" s="62">
        <v>107</v>
      </c>
      <c r="BE22" s="22">
        <f t="shared" si="4"/>
        <v>121.04</v>
      </c>
      <c r="BF22" s="22">
        <f t="shared" si="5"/>
        <v>1926</v>
      </c>
      <c r="BG22" s="22"/>
      <c r="BI22" s="18">
        <v>107</v>
      </c>
      <c r="BJ22" s="7">
        <f t="shared" si="6"/>
        <v>121.0384</v>
      </c>
      <c r="BK22" s="20">
        <f t="shared" si="7"/>
        <v>121.04</v>
      </c>
      <c r="HR22" s="4">
        <v>2</v>
      </c>
      <c r="HS22" s="4" t="s">
        <v>30</v>
      </c>
      <c r="HT22" s="4" t="s">
        <v>39</v>
      </c>
      <c r="HU22" s="4">
        <v>10</v>
      </c>
      <c r="HV22" s="4" t="s">
        <v>33</v>
      </c>
    </row>
    <row r="23" spans="1:230" s="4" customFormat="1" ht="54" customHeight="1">
      <c r="A23" s="42">
        <v>11</v>
      </c>
      <c r="B23" s="95" t="s">
        <v>378</v>
      </c>
      <c r="C23" s="43" t="s">
        <v>48</v>
      </c>
      <c r="D23" s="23">
        <v>13.5</v>
      </c>
      <c r="E23" s="23" t="s">
        <v>201</v>
      </c>
      <c r="F23" s="18">
        <v>151.58</v>
      </c>
      <c r="G23" s="31"/>
      <c r="H23" s="32"/>
      <c r="I23" s="33" t="s">
        <v>34</v>
      </c>
      <c r="J23" s="34">
        <f t="shared" si="0"/>
        <v>1</v>
      </c>
      <c r="K23" s="35" t="s">
        <v>59</v>
      </c>
      <c r="L23" s="35" t="s">
        <v>7</v>
      </c>
      <c r="M23" s="48"/>
      <c r="N23" s="31"/>
      <c r="O23" s="31"/>
      <c r="P23" s="36"/>
      <c r="Q23" s="31"/>
      <c r="R23" s="31"/>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73">
        <f t="shared" si="1"/>
        <v>2046.33</v>
      </c>
      <c r="BB23" s="49">
        <f t="shared" si="2"/>
        <v>2046.33</v>
      </c>
      <c r="BC23" s="37" t="str">
        <f t="shared" si="3"/>
        <v>INR  Two Thousand  &amp;Forty Six  and Paise Thirty Three Only</v>
      </c>
      <c r="BD23" s="62">
        <v>134</v>
      </c>
      <c r="BE23" s="22">
        <f t="shared" si="4"/>
        <v>151.58</v>
      </c>
      <c r="BF23" s="22">
        <f t="shared" si="5"/>
        <v>1809</v>
      </c>
      <c r="BG23" s="22"/>
      <c r="BI23" s="18">
        <v>134</v>
      </c>
      <c r="BJ23" s="7">
        <f t="shared" si="6"/>
        <v>151.5808</v>
      </c>
      <c r="BK23" s="20">
        <f t="shared" si="7"/>
        <v>151.58</v>
      </c>
      <c r="HR23" s="4">
        <v>2</v>
      </c>
      <c r="HS23" s="4" t="s">
        <v>30</v>
      </c>
      <c r="HT23" s="4" t="s">
        <v>39</v>
      </c>
      <c r="HU23" s="4">
        <v>10</v>
      </c>
      <c r="HV23" s="4" t="s">
        <v>33</v>
      </c>
    </row>
    <row r="24" spans="1:230" s="4" customFormat="1" ht="85.5">
      <c r="A24" s="42">
        <v>12</v>
      </c>
      <c r="B24" s="95" t="s">
        <v>282</v>
      </c>
      <c r="C24" s="43" t="s">
        <v>49</v>
      </c>
      <c r="D24" s="23">
        <v>16</v>
      </c>
      <c r="E24" s="23" t="s">
        <v>356</v>
      </c>
      <c r="F24" s="18">
        <v>187.78</v>
      </c>
      <c r="G24" s="31"/>
      <c r="H24" s="32"/>
      <c r="I24" s="33" t="s">
        <v>34</v>
      </c>
      <c r="J24" s="34">
        <f t="shared" si="0"/>
        <v>1</v>
      </c>
      <c r="K24" s="35" t="s">
        <v>59</v>
      </c>
      <c r="L24" s="35" t="s">
        <v>7</v>
      </c>
      <c r="M24" s="48"/>
      <c r="N24" s="31"/>
      <c r="O24" s="31"/>
      <c r="P24" s="36"/>
      <c r="Q24" s="31"/>
      <c r="R24" s="31"/>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73">
        <f t="shared" si="1"/>
        <v>3004.48</v>
      </c>
      <c r="BB24" s="49">
        <f t="shared" si="2"/>
        <v>3004.48</v>
      </c>
      <c r="BC24" s="37" t="str">
        <f t="shared" si="3"/>
        <v>INR  Three Thousand  &amp;Four  and Paise Forty Eight Only</v>
      </c>
      <c r="BD24" s="62">
        <v>166</v>
      </c>
      <c r="BE24" s="22">
        <f t="shared" si="4"/>
        <v>187.78</v>
      </c>
      <c r="BF24" s="22">
        <f t="shared" si="5"/>
        <v>2656</v>
      </c>
      <c r="BG24" s="22"/>
      <c r="BI24" s="18">
        <v>166</v>
      </c>
      <c r="BJ24" s="7">
        <f t="shared" si="6"/>
        <v>187.7792</v>
      </c>
      <c r="BK24" s="20">
        <f t="shared" si="7"/>
        <v>187.78</v>
      </c>
      <c r="HR24" s="4">
        <v>3</v>
      </c>
      <c r="HS24" s="4" t="s">
        <v>41</v>
      </c>
      <c r="HT24" s="4" t="s">
        <v>42</v>
      </c>
      <c r="HU24" s="4">
        <v>10</v>
      </c>
      <c r="HV24" s="4" t="s">
        <v>33</v>
      </c>
    </row>
    <row r="25" spans="1:230" s="4" customFormat="1" ht="58.5" customHeight="1">
      <c r="A25" s="42">
        <v>13</v>
      </c>
      <c r="B25" s="95" t="s">
        <v>382</v>
      </c>
      <c r="C25" s="43" t="s">
        <v>50</v>
      </c>
      <c r="D25" s="23">
        <v>13.2</v>
      </c>
      <c r="E25" s="23" t="s">
        <v>356</v>
      </c>
      <c r="F25" s="18">
        <v>314.47</v>
      </c>
      <c r="G25" s="31"/>
      <c r="H25" s="32"/>
      <c r="I25" s="33" t="s">
        <v>34</v>
      </c>
      <c r="J25" s="34">
        <f t="shared" si="0"/>
        <v>1</v>
      </c>
      <c r="K25" s="35" t="s">
        <v>59</v>
      </c>
      <c r="L25" s="35" t="s">
        <v>7</v>
      </c>
      <c r="M25" s="48"/>
      <c r="N25" s="31"/>
      <c r="O25" s="31"/>
      <c r="P25" s="36"/>
      <c r="Q25" s="31"/>
      <c r="R25" s="31"/>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73">
        <f t="shared" si="1"/>
        <v>4151</v>
      </c>
      <c r="BB25" s="49">
        <f t="shared" si="2"/>
        <v>4151</v>
      </c>
      <c r="BC25" s="37" t="str">
        <f t="shared" si="3"/>
        <v>INR  Four Thousand One Hundred &amp; Fifty One  Only</v>
      </c>
      <c r="BD25" s="62">
        <v>278</v>
      </c>
      <c r="BE25" s="22">
        <f t="shared" si="4"/>
        <v>314.47</v>
      </c>
      <c r="BF25" s="22">
        <f t="shared" si="5"/>
        <v>3669.6</v>
      </c>
      <c r="BG25" s="22"/>
      <c r="BI25" s="18">
        <v>278</v>
      </c>
      <c r="BJ25" s="7">
        <f t="shared" si="6"/>
        <v>314.4736</v>
      </c>
      <c r="BK25" s="20">
        <f t="shared" si="7"/>
        <v>314.47</v>
      </c>
      <c r="HR25" s="4">
        <v>1.01</v>
      </c>
      <c r="HS25" s="4" t="s">
        <v>35</v>
      </c>
      <c r="HT25" s="4" t="s">
        <v>31</v>
      </c>
      <c r="HU25" s="4">
        <v>123.223</v>
      </c>
      <c r="HV25" s="4" t="s">
        <v>33</v>
      </c>
    </row>
    <row r="26" spans="1:230" s="4" customFormat="1" ht="45.75" customHeight="1">
      <c r="A26" s="42">
        <v>14</v>
      </c>
      <c r="B26" s="95" t="s">
        <v>383</v>
      </c>
      <c r="C26" s="43" t="s">
        <v>51</v>
      </c>
      <c r="D26" s="23">
        <v>105</v>
      </c>
      <c r="E26" s="23" t="s">
        <v>209</v>
      </c>
      <c r="F26" s="18">
        <v>368.77</v>
      </c>
      <c r="G26" s="31"/>
      <c r="H26" s="32"/>
      <c r="I26" s="33" t="s">
        <v>34</v>
      </c>
      <c r="J26" s="34">
        <f t="shared" si="0"/>
        <v>1</v>
      </c>
      <c r="K26" s="35" t="s">
        <v>59</v>
      </c>
      <c r="L26" s="35" t="s">
        <v>7</v>
      </c>
      <c r="M26" s="48"/>
      <c r="N26" s="31"/>
      <c r="O26" s="31"/>
      <c r="P26" s="36"/>
      <c r="Q26" s="31"/>
      <c r="R26" s="31"/>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73">
        <f t="shared" si="1"/>
        <v>38720.85</v>
      </c>
      <c r="BB26" s="49">
        <f t="shared" si="2"/>
        <v>38720.85</v>
      </c>
      <c r="BC26" s="37" t="str">
        <f t="shared" si="3"/>
        <v>INR  Thirty Eight Thousand Seven Hundred &amp; Twenty  and Paise Eighty Five Only</v>
      </c>
      <c r="BD26" s="62">
        <v>324</v>
      </c>
      <c r="BE26" s="22">
        <f t="shared" si="4"/>
        <v>366.51</v>
      </c>
      <c r="BF26" s="22">
        <f t="shared" si="5"/>
        <v>34020</v>
      </c>
      <c r="BG26" s="22"/>
      <c r="BI26" s="92">
        <v>326</v>
      </c>
      <c r="BJ26" s="7">
        <f t="shared" si="6"/>
        <v>368.7712</v>
      </c>
      <c r="BK26" s="20">
        <f t="shared" si="7"/>
        <v>368.77</v>
      </c>
      <c r="HR26" s="4">
        <v>1.01</v>
      </c>
      <c r="HS26" s="4" t="s">
        <v>35</v>
      </c>
      <c r="HT26" s="4" t="s">
        <v>31</v>
      </c>
      <c r="HU26" s="4">
        <v>123.223</v>
      </c>
      <c r="HV26" s="4" t="s">
        <v>33</v>
      </c>
    </row>
    <row r="27" spans="1:63" s="4" customFormat="1" ht="42.75" customHeight="1">
      <c r="A27" s="42">
        <v>15</v>
      </c>
      <c r="B27" s="95" t="s">
        <v>219</v>
      </c>
      <c r="C27" s="43" t="s">
        <v>52</v>
      </c>
      <c r="D27" s="23">
        <v>6.25</v>
      </c>
      <c r="E27" s="23" t="s">
        <v>354</v>
      </c>
      <c r="F27" s="18">
        <v>5878.85</v>
      </c>
      <c r="G27" s="31"/>
      <c r="H27" s="32"/>
      <c r="I27" s="33" t="s">
        <v>34</v>
      </c>
      <c r="J27" s="34">
        <f t="shared" si="0"/>
        <v>1</v>
      </c>
      <c r="K27" s="35" t="s">
        <v>59</v>
      </c>
      <c r="L27" s="35" t="s">
        <v>7</v>
      </c>
      <c r="M27" s="48"/>
      <c r="N27" s="31"/>
      <c r="O27" s="31"/>
      <c r="P27" s="36"/>
      <c r="Q27" s="31"/>
      <c r="R27" s="31"/>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73">
        <f>total_amount_ba($B$2,$D$2,D27,F27,J27,K27,M27)</f>
        <v>36742.81</v>
      </c>
      <c r="BB27" s="49">
        <f t="shared" si="2"/>
        <v>36742.81</v>
      </c>
      <c r="BC27" s="37" t="str">
        <f t="shared" si="3"/>
        <v>INR  Thirty Six Thousand Seven Hundred &amp; Forty Two  and Paise Eighty One Only</v>
      </c>
      <c r="BD27" s="62">
        <v>5137</v>
      </c>
      <c r="BE27" s="22">
        <f>ROUND(BD27*1.12*1.01,2)</f>
        <v>5810.97</v>
      </c>
      <c r="BF27" s="22">
        <f t="shared" si="5"/>
        <v>32106.25</v>
      </c>
      <c r="BG27" s="22"/>
      <c r="BI27" s="92">
        <v>5197</v>
      </c>
      <c r="BJ27" s="7">
        <f t="shared" si="6"/>
        <v>5878.8464</v>
      </c>
      <c r="BK27" s="20">
        <f t="shared" si="7"/>
        <v>5878.85</v>
      </c>
    </row>
    <row r="28" spans="1:63" s="4" customFormat="1" ht="42.75" customHeight="1">
      <c r="A28" s="42">
        <v>16</v>
      </c>
      <c r="B28" s="96" t="s">
        <v>220</v>
      </c>
      <c r="C28" s="43" t="s">
        <v>53</v>
      </c>
      <c r="D28" s="23">
        <v>5</v>
      </c>
      <c r="E28" s="23" t="s">
        <v>354</v>
      </c>
      <c r="F28" s="18">
        <v>6131.1</v>
      </c>
      <c r="G28" s="31"/>
      <c r="H28" s="32"/>
      <c r="I28" s="33" t="s">
        <v>34</v>
      </c>
      <c r="J28" s="34">
        <f t="shared" si="0"/>
        <v>1</v>
      </c>
      <c r="K28" s="35" t="s">
        <v>59</v>
      </c>
      <c r="L28" s="35" t="s">
        <v>7</v>
      </c>
      <c r="M28" s="48"/>
      <c r="N28" s="31"/>
      <c r="O28" s="31"/>
      <c r="P28" s="36"/>
      <c r="Q28" s="31"/>
      <c r="R28" s="31"/>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73">
        <f t="shared" si="1"/>
        <v>30655.5</v>
      </c>
      <c r="BB28" s="49">
        <f t="shared" si="2"/>
        <v>30655.5</v>
      </c>
      <c r="BC28" s="37" t="str">
        <f t="shared" si="3"/>
        <v>INR  Thirty Thousand Six Hundred &amp; Fifty Five  and Paise Fifty Only</v>
      </c>
      <c r="BD28" s="62">
        <v>5360</v>
      </c>
      <c r="BE28" s="22">
        <f t="shared" si="4"/>
        <v>6063.23</v>
      </c>
      <c r="BF28" s="22">
        <f t="shared" si="5"/>
        <v>26800</v>
      </c>
      <c r="BG28" s="22"/>
      <c r="BI28" s="92">
        <v>5420</v>
      </c>
      <c r="BJ28" s="7">
        <f t="shared" si="6"/>
        <v>6131.104</v>
      </c>
      <c r="BK28" s="20">
        <f t="shared" si="7"/>
        <v>6131.1</v>
      </c>
    </row>
    <row r="29" spans="1:230" s="4" customFormat="1" ht="56.25" customHeight="1">
      <c r="A29" s="42">
        <v>17</v>
      </c>
      <c r="B29" s="96" t="s">
        <v>221</v>
      </c>
      <c r="C29" s="43" t="s">
        <v>54</v>
      </c>
      <c r="D29" s="23">
        <v>5</v>
      </c>
      <c r="E29" s="23" t="s">
        <v>211</v>
      </c>
      <c r="F29" s="18">
        <v>764.69</v>
      </c>
      <c r="G29" s="31"/>
      <c r="H29" s="32"/>
      <c r="I29" s="33" t="s">
        <v>34</v>
      </c>
      <c r="J29" s="34">
        <v>1</v>
      </c>
      <c r="K29" s="35" t="s">
        <v>59</v>
      </c>
      <c r="L29" s="35" t="s">
        <v>7</v>
      </c>
      <c r="M29" s="48"/>
      <c r="N29" s="31"/>
      <c r="O29" s="31"/>
      <c r="P29" s="36"/>
      <c r="Q29" s="31"/>
      <c r="R29" s="31"/>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73">
        <f t="shared" si="1"/>
        <v>3823.45</v>
      </c>
      <c r="BB29" s="49">
        <f t="shared" si="2"/>
        <v>3823.45</v>
      </c>
      <c r="BC29" s="37" t="str">
        <f t="shared" si="3"/>
        <v>INR  Three Thousand Eight Hundred &amp; Twenty Three  and Paise Forty Five Only</v>
      </c>
      <c r="BD29" s="62">
        <v>670</v>
      </c>
      <c r="BE29" s="22">
        <f t="shared" si="4"/>
        <v>757.9</v>
      </c>
      <c r="BF29" s="22">
        <f t="shared" si="5"/>
        <v>3350</v>
      </c>
      <c r="BG29" s="22"/>
      <c r="BI29" s="92">
        <v>676</v>
      </c>
      <c r="BJ29" s="7">
        <f t="shared" si="6"/>
        <v>764.6912</v>
      </c>
      <c r="BK29" s="20">
        <f t="shared" si="7"/>
        <v>764.69</v>
      </c>
      <c r="HR29" s="4">
        <v>1.01</v>
      </c>
      <c r="HS29" s="4" t="s">
        <v>35</v>
      </c>
      <c r="HT29" s="4" t="s">
        <v>31</v>
      </c>
      <c r="HU29" s="4">
        <v>123.223</v>
      </c>
      <c r="HV29" s="4" t="s">
        <v>33</v>
      </c>
    </row>
    <row r="30" spans="1:63" s="4" customFormat="1" ht="186.75" customHeight="1">
      <c r="A30" s="42">
        <v>18</v>
      </c>
      <c r="B30" s="96" t="s">
        <v>384</v>
      </c>
      <c r="C30" s="43" t="s">
        <v>55</v>
      </c>
      <c r="D30" s="23">
        <v>30</v>
      </c>
      <c r="E30" s="23" t="s">
        <v>202</v>
      </c>
      <c r="F30" s="18">
        <v>315.6</v>
      </c>
      <c r="G30" s="31"/>
      <c r="H30" s="32"/>
      <c r="I30" s="33" t="s">
        <v>34</v>
      </c>
      <c r="J30" s="34">
        <v>1</v>
      </c>
      <c r="K30" s="35" t="s">
        <v>59</v>
      </c>
      <c r="L30" s="35" t="s">
        <v>7</v>
      </c>
      <c r="M30" s="48"/>
      <c r="N30" s="31"/>
      <c r="O30" s="31"/>
      <c r="P30" s="36"/>
      <c r="Q30" s="31"/>
      <c r="R30" s="31"/>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73">
        <f t="shared" si="1"/>
        <v>9468</v>
      </c>
      <c r="BB30" s="49">
        <f t="shared" si="2"/>
        <v>9468</v>
      </c>
      <c r="BC30" s="37" t="str">
        <f t="shared" si="3"/>
        <v>INR  Nine Thousand Four Hundred &amp; Sixty Eight  Only</v>
      </c>
      <c r="BD30" s="62">
        <v>279</v>
      </c>
      <c r="BE30" s="22">
        <f t="shared" si="4"/>
        <v>315.6</v>
      </c>
      <c r="BF30" s="22">
        <f t="shared" si="5"/>
        <v>8370</v>
      </c>
      <c r="BG30" s="22"/>
      <c r="BI30" s="18">
        <v>279</v>
      </c>
      <c r="BJ30" s="7">
        <f t="shared" si="6"/>
        <v>315.6048</v>
      </c>
      <c r="BK30" s="20">
        <f t="shared" si="7"/>
        <v>315.6</v>
      </c>
    </row>
    <row r="31" spans="1:63" s="4" customFormat="1" ht="228">
      <c r="A31" s="42">
        <v>19</v>
      </c>
      <c r="B31" s="95" t="s">
        <v>385</v>
      </c>
      <c r="C31" s="43" t="s">
        <v>65</v>
      </c>
      <c r="D31" s="23">
        <v>21</v>
      </c>
      <c r="E31" s="23" t="s">
        <v>202</v>
      </c>
      <c r="F31" s="18">
        <v>277.14</v>
      </c>
      <c r="G31" s="31"/>
      <c r="H31" s="32"/>
      <c r="I31" s="33" t="s">
        <v>34</v>
      </c>
      <c r="J31" s="34">
        <v>1</v>
      </c>
      <c r="K31" s="35" t="s">
        <v>59</v>
      </c>
      <c r="L31" s="35" t="s">
        <v>7</v>
      </c>
      <c r="M31" s="48"/>
      <c r="N31" s="31"/>
      <c r="O31" s="31"/>
      <c r="P31" s="36"/>
      <c r="Q31" s="31"/>
      <c r="R31" s="31"/>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73">
        <f t="shared" si="1"/>
        <v>5819.94</v>
      </c>
      <c r="BB31" s="49">
        <f t="shared" si="2"/>
        <v>5819.94</v>
      </c>
      <c r="BC31" s="37" t="str">
        <f t="shared" si="3"/>
        <v>INR  Five Thousand Eight Hundred &amp; Nineteen  and Paise Ninety Four Only</v>
      </c>
      <c r="BD31" s="62">
        <v>245</v>
      </c>
      <c r="BE31" s="22">
        <f t="shared" si="4"/>
        <v>277.14</v>
      </c>
      <c r="BF31" s="22">
        <f t="shared" si="5"/>
        <v>5145</v>
      </c>
      <c r="BG31" s="22"/>
      <c r="BI31" s="18">
        <v>245</v>
      </c>
      <c r="BJ31" s="7">
        <f t="shared" si="6"/>
        <v>277.144</v>
      </c>
      <c r="BK31" s="20">
        <f t="shared" si="7"/>
        <v>277.14</v>
      </c>
    </row>
    <row r="32" spans="1:63" s="4" customFormat="1" ht="171">
      <c r="A32" s="42">
        <v>20</v>
      </c>
      <c r="B32" s="95" t="s">
        <v>386</v>
      </c>
      <c r="C32" s="43" t="s">
        <v>66</v>
      </c>
      <c r="D32" s="23">
        <v>15.5</v>
      </c>
      <c r="E32" s="23" t="s">
        <v>354</v>
      </c>
      <c r="F32" s="18">
        <v>7278.3</v>
      </c>
      <c r="G32" s="31"/>
      <c r="H32" s="32"/>
      <c r="I32" s="33" t="s">
        <v>34</v>
      </c>
      <c r="J32" s="34">
        <f aca="true" t="shared" si="8" ref="J32:J37">IF(I32="Less(-)",-1,1)</f>
        <v>1</v>
      </c>
      <c r="K32" s="35" t="s">
        <v>59</v>
      </c>
      <c r="L32" s="35" t="s">
        <v>7</v>
      </c>
      <c r="M32" s="48"/>
      <c r="N32" s="31"/>
      <c r="O32" s="31"/>
      <c r="P32" s="36"/>
      <c r="Q32" s="31"/>
      <c r="R32" s="31"/>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73">
        <f t="shared" si="1"/>
        <v>112813.65</v>
      </c>
      <c r="BB32" s="49">
        <f t="shared" si="2"/>
        <v>112813.65</v>
      </c>
      <c r="BC32" s="37" t="str">
        <f t="shared" si="3"/>
        <v>INR  One Lakh Twelve Thousand Eight Hundred &amp; Thirteen  and Paise Sixty Five Only</v>
      </c>
      <c r="BD32" s="62">
        <v>6501</v>
      </c>
      <c r="BE32" s="22">
        <f t="shared" si="4"/>
        <v>7353.93</v>
      </c>
      <c r="BF32" s="22">
        <f t="shared" si="5"/>
        <v>100765.5</v>
      </c>
      <c r="BG32" s="22"/>
      <c r="BI32" s="92">
        <v>6434.14</v>
      </c>
      <c r="BJ32" s="7">
        <f t="shared" si="6"/>
        <v>7278.299168</v>
      </c>
      <c r="BK32" s="20">
        <f t="shared" si="7"/>
        <v>7278.3</v>
      </c>
    </row>
    <row r="33" spans="1:63" s="4" customFormat="1" ht="199.5">
      <c r="A33" s="42">
        <v>21</v>
      </c>
      <c r="B33" s="96" t="s">
        <v>387</v>
      </c>
      <c r="C33" s="43" t="s">
        <v>67</v>
      </c>
      <c r="D33" s="23">
        <v>15</v>
      </c>
      <c r="E33" s="23" t="s">
        <v>354</v>
      </c>
      <c r="F33" s="18">
        <v>5869.8</v>
      </c>
      <c r="G33" s="31"/>
      <c r="H33" s="32"/>
      <c r="I33" s="33" t="s">
        <v>34</v>
      </c>
      <c r="J33" s="34">
        <f t="shared" si="8"/>
        <v>1</v>
      </c>
      <c r="K33" s="35" t="s">
        <v>59</v>
      </c>
      <c r="L33" s="35" t="s">
        <v>7</v>
      </c>
      <c r="M33" s="48"/>
      <c r="N33" s="31"/>
      <c r="O33" s="31"/>
      <c r="P33" s="36"/>
      <c r="Q33" s="31"/>
      <c r="R33" s="31"/>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73">
        <f t="shared" si="1"/>
        <v>88047</v>
      </c>
      <c r="BB33" s="49">
        <f t="shared" si="2"/>
        <v>88047</v>
      </c>
      <c r="BC33" s="37" t="str">
        <f t="shared" si="3"/>
        <v>INR  Eighty Eight Thousand  &amp;Forty Seven  Only</v>
      </c>
      <c r="BD33" s="62">
        <v>5189</v>
      </c>
      <c r="BE33" s="22">
        <f t="shared" si="4"/>
        <v>5869.8</v>
      </c>
      <c r="BF33" s="22">
        <f t="shared" si="5"/>
        <v>77835</v>
      </c>
      <c r="BG33" s="22"/>
      <c r="BI33" s="18">
        <v>5189</v>
      </c>
      <c r="BJ33" s="7">
        <f t="shared" si="6"/>
        <v>5869.7968</v>
      </c>
      <c r="BK33" s="20">
        <f t="shared" si="7"/>
        <v>5869.8</v>
      </c>
    </row>
    <row r="34" spans="1:63" s="4" customFormat="1" ht="101.25" customHeight="1">
      <c r="A34" s="42">
        <v>22</v>
      </c>
      <c r="B34" s="95" t="s">
        <v>388</v>
      </c>
      <c r="C34" s="43" t="s">
        <v>68</v>
      </c>
      <c r="D34" s="23">
        <v>10</v>
      </c>
      <c r="E34" s="23" t="s">
        <v>202</v>
      </c>
      <c r="F34" s="18">
        <v>122.17</v>
      </c>
      <c r="G34" s="31"/>
      <c r="H34" s="32"/>
      <c r="I34" s="33" t="s">
        <v>34</v>
      </c>
      <c r="J34" s="34">
        <f t="shared" si="8"/>
        <v>1</v>
      </c>
      <c r="K34" s="35" t="s">
        <v>59</v>
      </c>
      <c r="L34" s="35" t="s">
        <v>7</v>
      </c>
      <c r="M34" s="48"/>
      <c r="N34" s="31"/>
      <c r="O34" s="31"/>
      <c r="P34" s="36"/>
      <c r="Q34" s="31"/>
      <c r="R34" s="31"/>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73">
        <f t="shared" si="1"/>
        <v>1221.7</v>
      </c>
      <c r="BB34" s="49">
        <f t="shared" si="2"/>
        <v>1221.7</v>
      </c>
      <c r="BC34" s="37" t="str">
        <f t="shared" si="3"/>
        <v>INR  One Thousand Two Hundred &amp; Twenty One  and Paise Seventy Only</v>
      </c>
      <c r="BD34" s="62">
        <v>100</v>
      </c>
      <c r="BE34" s="22">
        <f t="shared" si="4"/>
        <v>113.12</v>
      </c>
      <c r="BF34" s="22">
        <f t="shared" si="5"/>
        <v>1000</v>
      </c>
      <c r="BG34" s="22"/>
      <c r="BI34" s="18">
        <v>108</v>
      </c>
      <c r="BJ34" s="7">
        <f t="shared" si="6"/>
        <v>122.1696</v>
      </c>
      <c r="BK34" s="20">
        <f t="shared" si="7"/>
        <v>122.17</v>
      </c>
    </row>
    <row r="35" spans="1:63" s="4" customFormat="1" ht="172.5" customHeight="1">
      <c r="A35" s="42">
        <v>23</v>
      </c>
      <c r="B35" s="95" t="s">
        <v>389</v>
      </c>
      <c r="C35" s="43" t="s">
        <v>69</v>
      </c>
      <c r="D35" s="23">
        <v>95</v>
      </c>
      <c r="E35" s="23" t="s">
        <v>209</v>
      </c>
      <c r="F35" s="18">
        <v>412.89</v>
      </c>
      <c r="G35" s="31"/>
      <c r="H35" s="32"/>
      <c r="I35" s="33" t="s">
        <v>34</v>
      </c>
      <c r="J35" s="34">
        <f t="shared" si="8"/>
        <v>1</v>
      </c>
      <c r="K35" s="35" t="s">
        <v>59</v>
      </c>
      <c r="L35" s="35" t="s">
        <v>7</v>
      </c>
      <c r="M35" s="48"/>
      <c r="N35" s="31"/>
      <c r="O35" s="31"/>
      <c r="P35" s="36"/>
      <c r="Q35" s="31"/>
      <c r="R35" s="31"/>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73">
        <f t="shared" si="1"/>
        <v>39224.55</v>
      </c>
      <c r="BB35" s="49">
        <f t="shared" si="2"/>
        <v>39224.55</v>
      </c>
      <c r="BC35" s="37" t="str">
        <f t="shared" si="3"/>
        <v>INR  Thirty Nine Thousand Two Hundred &amp; Twenty Four  and Paise Fifty Five Only</v>
      </c>
      <c r="BD35" s="62">
        <v>365</v>
      </c>
      <c r="BE35" s="22">
        <f t="shared" si="4"/>
        <v>412.89</v>
      </c>
      <c r="BF35" s="22">
        <f t="shared" si="5"/>
        <v>34675</v>
      </c>
      <c r="BG35" s="22"/>
      <c r="BI35" s="18">
        <v>365</v>
      </c>
      <c r="BJ35" s="7">
        <f t="shared" si="6"/>
        <v>412.888</v>
      </c>
      <c r="BK35" s="20">
        <f t="shared" si="7"/>
        <v>412.89</v>
      </c>
    </row>
    <row r="36" spans="1:63" s="4" customFormat="1" ht="130.5" customHeight="1">
      <c r="A36" s="42">
        <v>24</v>
      </c>
      <c r="B36" s="96" t="s">
        <v>390</v>
      </c>
      <c r="C36" s="43" t="s">
        <v>70</v>
      </c>
      <c r="D36" s="23">
        <v>1</v>
      </c>
      <c r="E36" s="23" t="s">
        <v>208</v>
      </c>
      <c r="F36" s="18">
        <v>80619.49</v>
      </c>
      <c r="G36" s="31"/>
      <c r="H36" s="32"/>
      <c r="I36" s="33" t="s">
        <v>34</v>
      </c>
      <c r="J36" s="34">
        <f t="shared" si="8"/>
        <v>1</v>
      </c>
      <c r="K36" s="35" t="s">
        <v>59</v>
      </c>
      <c r="L36" s="35" t="s">
        <v>7</v>
      </c>
      <c r="M36" s="48"/>
      <c r="N36" s="31"/>
      <c r="O36" s="31"/>
      <c r="P36" s="36"/>
      <c r="Q36" s="31"/>
      <c r="R36" s="31"/>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73">
        <f t="shared" si="1"/>
        <v>80619.49</v>
      </c>
      <c r="BB36" s="49">
        <f t="shared" si="2"/>
        <v>80619.49</v>
      </c>
      <c r="BC36" s="37" t="str">
        <f t="shared" si="3"/>
        <v>INR  Eighty Thousand Six Hundred &amp; Nineteen  and Paise Forty Nine Only</v>
      </c>
      <c r="BD36" s="62">
        <v>71269</v>
      </c>
      <c r="BE36" s="22">
        <f t="shared" si="4"/>
        <v>80619.49</v>
      </c>
      <c r="BF36" s="22">
        <f t="shared" si="5"/>
        <v>71269</v>
      </c>
      <c r="BG36" s="22"/>
      <c r="BI36" s="18">
        <v>71269</v>
      </c>
      <c r="BJ36" s="7">
        <f t="shared" si="6"/>
        <v>80619.4928</v>
      </c>
      <c r="BK36" s="20">
        <f t="shared" si="7"/>
        <v>80619.49</v>
      </c>
    </row>
    <row r="37" spans="1:63" s="4" customFormat="1" ht="85.5">
      <c r="A37" s="42">
        <v>25</v>
      </c>
      <c r="B37" s="95" t="s">
        <v>391</v>
      </c>
      <c r="C37" s="43" t="s">
        <v>71</v>
      </c>
      <c r="D37" s="23">
        <v>205</v>
      </c>
      <c r="E37" s="23" t="s">
        <v>357</v>
      </c>
      <c r="F37" s="18">
        <v>101.81</v>
      </c>
      <c r="G37" s="31"/>
      <c r="H37" s="32"/>
      <c r="I37" s="33" t="s">
        <v>34</v>
      </c>
      <c r="J37" s="34">
        <f t="shared" si="8"/>
        <v>1</v>
      </c>
      <c r="K37" s="35" t="s">
        <v>59</v>
      </c>
      <c r="L37" s="35" t="s">
        <v>7</v>
      </c>
      <c r="M37" s="48"/>
      <c r="N37" s="31"/>
      <c r="O37" s="31"/>
      <c r="P37" s="36"/>
      <c r="Q37" s="31"/>
      <c r="R37" s="31"/>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73">
        <f t="shared" si="1"/>
        <v>20871.05</v>
      </c>
      <c r="BB37" s="49">
        <f t="shared" si="2"/>
        <v>20871.05</v>
      </c>
      <c r="BC37" s="37" t="str">
        <f t="shared" si="3"/>
        <v>INR  Twenty Thousand Eight Hundred &amp; Seventy One  and Paise Five Only</v>
      </c>
      <c r="BD37" s="62">
        <v>257</v>
      </c>
      <c r="BE37" s="22">
        <f t="shared" si="4"/>
        <v>290.72</v>
      </c>
      <c r="BF37" s="22">
        <f t="shared" si="5"/>
        <v>52685</v>
      </c>
      <c r="BG37" s="22"/>
      <c r="BI37" s="18">
        <v>90</v>
      </c>
      <c r="BJ37" s="7">
        <f t="shared" si="6"/>
        <v>101.808</v>
      </c>
      <c r="BK37" s="20">
        <f t="shared" si="7"/>
        <v>101.81</v>
      </c>
    </row>
    <row r="38" spans="1:63" s="4" customFormat="1" ht="126" customHeight="1">
      <c r="A38" s="42">
        <v>26</v>
      </c>
      <c r="B38" s="95" t="s">
        <v>392</v>
      </c>
      <c r="C38" s="43" t="s">
        <v>72</v>
      </c>
      <c r="D38" s="23">
        <v>32</v>
      </c>
      <c r="E38" s="23" t="s">
        <v>357</v>
      </c>
      <c r="F38" s="18">
        <v>887.99</v>
      </c>
      <c r="G38" s="31"/>
      <c r="H38" s="32"/>
      <c r="I38" s="33" t="s">
        <v>34</v>
      </c>
      <c r="J38" s="34">
        <v>1</v>
      </c>
      <c r="K38" s="35" t="s">
        <v>59</v>
      </c>
      <c r="L38" s="35" t="s">
        <v>7</v>
      </c>
      <c r="M38" s="48"/>
      <c r="N38" s="31"/>
      <c r="O38" s="31"/>
      <c r="P38" s="36"/>
      <c r="Q38" s="31"/>
      <c r="R38" s="31"/>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73">
        <f t="shared" si="1"/>
        <v>28415.68</v>
      </c>
      <c r="BB38" s="49">
        <f t="shared" si="2"/>
        <v>28415.68</v>
      </c>
      <c r="BC38" s="37" t="str">
        <f t="shared" si="3"/>
        <v>INR  Twenty Eight Thousand Four Hundred &amp; Fifteen  and Paise Sixty Eight Only</v>
      </c>
      <c r="BD38" s="62">
        <v>119</v>
      </c>
      <c r="BE38" s="22">
        <f t="shared" si="4"/>
        <v>134.61</v>
      </c>
      <c r="BF38" s="22">
        <f t="shared" si="5"/>
        <v>3808</v>
      </c>
      <c r="BG38" s="22"/>
      <c r="BI38" s="18">
        <v>785</v>
      </c>
      <c r="BJ38" s="7">
        <f t="shared" si="6"/>
        <v>887.992</v>
      </c>
      <c r="BK38" s="20">
        <f t="shared" si="7"/>
        <v>887.99</v>
      </c>
    </row>
    <row r="39" spans="1:63" s="4" customFormat="1" ht="99.75">
      <c r="A39" s="42">
        <v>27</v>
      </c>
      <c r="B39" s="95" t="s">
        <v>393</v>
      </c>
      <c r="C39" s="43" t="s">
        <v>73</v>
      </c>
      <c r="D39" s="23">
        <v>160</v>
      </c>
      <c r="E39" s="23" t="s">
        <v>357</v>
      </c>
      <c r="F39" s="18">
        <v>349.54</v>
      </c>
      <c r="G39" s="31"/>
      <c r="H39" s="32"/>
      <c r="I39" s="33" t="s">
        <v>34</v>
      </c>
      <c r="J39" s="34">
        <f aca="true" t="shared" si="9" ref="J39:J53">IF(I39="Less(-)",-1,1)</f>
        <v>1</v>
      </c>
      <c r="K39" s="35" t="s">
        <v>59</v>
      </c>
      <c r="L39" s="35" t="s">
        <v>7</v>
      </c>
      <c r="M39" s="48"/>
      <c r="N39" s="31"/>
      <c r="O39" s="31"/>
      <c r="P39" s="36"/>
      <c r="Q39" s="31"/>
      <c r="R39" s="31"/>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73">
        <f t="shared" si="1"/>
        <v>55926.4</v>
      </c>
      <c r="BB39" s="49">
        <f t="shared" si="2"/>
        <v>55926.4</v>
      </c>
      <c r="BC39" s="37" t="str">
        <f t="shared" si="3"/>
        <v>INR  Fifty Five Thousand Nine Hundred &amp; Twenty Six  and Paise Forty Only</v>
      </c>
      <c r="BD39" s="62">
        <v>1013</v>
      </c>
      <c r="BE39" s="22">
        <f t="shared" si="4"/>
        <v>1145.91</v>
      </c>
      <c r="BF39" s="22">
        <f t="shared" si="5"/>
        <v>162080</v>
      </c>
      <c r="BG39" s="22"/>
      <c r="BI39" s="18">
        <v>309</v>
      </c>
      <c r="BJ39" s="7">
        <f t="shared" si="6"/>
        <v>349.5408</v>
      </c>
      <c r="BK39" s="20">
        <f t="shared" si="7"/>
        <v>349.54</v>
      </c>
    </row>
    <row r="40" spans="1:63" s="4" customFormat="1" ht="89.25" customHeight="1">
      <c r="A40" s="42">
        <v>28</v>
      </c>
      <c r="B40" s="95" t="s">
        <v>394</v>
      </c>
      <c r="C40" s="43" t="s">
        <v>74</v>
      </c>
      <c r="D40" s="23">
        <v>216</v>
      </c>
      <c r="E40" s="23" t="s">
        <v>357</v>
      </c>
      <c r="F40" s="18">
        <v>99.55</v>
      </c>
      <c r="G40" s="31"/>
      <c r="H40" s="32"/>
      <c r="I40" s="33" t="s">
        <v>34</v>
      </c>
      <c r="J40" s="34">
        <f t="shared" si="9"/>
        <v>1</v>
      </c>
      <c r="K40" s="35" t="s">
        <v>59</v>
      </c>
      <c r="L40" s="35" t="s">
        <v>7</v>
      </c>
      <c r="M40" s="48"/>
      <c r="N40" s="31"/>
      <c r="O40" s="31"/>
      <c r="P40" s="36"/>
      <c r="Q40" s="31"/>
      <c r="R40" s="31"/>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73">
        <f t="shared" si="1"/>
        <v>21502.8</v>
      </c>
      <c r="BB40" s="49">
        <f t="shared" si="2"/>
        <v>21502.8</v>
      </c>
      <c r="BC40" s="37" t="str">
        <f t="shared" si="3"/>
        <v>INR  Twenty One Thousand Five Hundred &amp; Two  and Paise Eighty Only</v>
      </c>
      <c r="BD40" s="62">
        <v>224</v>
      </c>
      <c r="BE40" s="22">
        <f t="shared" si="4"/>
        <v>253.39</v>
      </c>
      <c r="BF40" s="22">
        <f t="shared" si="5"/>
        <v>48384</v>
      </c>
      <c r="BG40" s="22"/>
      <c r="BI40" s="18">
        <v>88</v>
      </c>
      <c r="BJ40" s="7">
        <f t="shared" si="6"/>
        <v>99.5456</v>
      </c>
      <c r="BK40" s="20">
        <f t="shared" si="7"/>
        <v>99.55</v>
      </c>
    </row>
    <row r="41" spans="1:63" s="4" customFormat="1" ht="87" customHeight="1">
      <c r="A41" s="42">
        <v>29</v>
      </c>
      <c r="B41" s="95" t="s">
        <v>395</v>
      </c>
      <c r="C41" s="43" t="s">
        <v>75</v>
      </c>
      <c r="D41" s="23">
        <v>216</v>
      </c>
      <c r="E41" s="23" t="s">
        <v>357</v>
      </c>
      <c r="F41" s="18">
        <v>290.72</v>
      </c>
      <c r="G41" s="31"/>
      <c r="H41" s="32"/>
      <c r="I41" s="33" t="s">
        <v>34</v>
      </c>
      <c r="J41" s="34">
        <f t="shared" si="9"/>
        <v>1</v>
      </c>
      <c r="K41" s="35" t="s">
        <v>59</v>
      </c>
      <c r="L41" s="35" t="s">
        <v>7</v>
      </c>
      <c r="M41" s="48"/>
      <c r="N41" s="31"/>
      <c r="O41" s="31"/>
      <c r="P41" s="36"/>
      <c r="Q41" s="31"/>
      <c r="R41" s="31"/>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73">
        <f t="shared" si="1"/>
        <v>62795.52</v>
      </c>
      <c r="BB41" s="49">
        <f t="shared" si="2"/>
        <v>62795.52</v>
      </c>
      <c r="BC41" s="37" t="str">
        <f t="shared" si="3"/>
        <v>INR  Sixty Two Thousand Seven Hundred &amp; Ninety Five  and Paise Fifty Two Only</v>
      </c>
      <c r="BD41" s="62">
        <v>1147</v>
      </c>
      <c r="BE41" s="22">
        <f t="shared" si="4"/>
        <v>1297.49</v>
      </c>
      <c r="BF41" s="22">
        <f t="shared" si="5"/>
        <v>247752</v>
      </c>
      <c r="BG41" s="22"/>
      <c r="BI41" s="18">
        <v>257</v>
      </c>
      <c r="BJ41" s="7">
        <f t="shared" si="6"/>
        <v>290.7184</v>
      </c>
      <c r="BK41" s="20">
        <f t="shared" si="7"/>
        <v>290.72</v>
      </c>
    </row>
    <row r="42" spans="1:63" s="4" customFormat="1" ht="57.75" customHeight="1">
      <c r="A42" s="42">
        <v>30</v>
      </c>
      <c r="B42" s="96" t="s">
        <v>396</v>
      </c>
      <c r="C42" s="43" t="s">
        <v>76</v>
      </c>
      <c r="D42" s="23">
        <v>264</v>
      </c>
      <c r="E42" s="23" t="s">
        <v>260</v>
      </c>
      <c r="F42" s="18">
        <v>134.61</v>
      </c>
      <c r="G42" s="31"/>
      <c r="H42" s="32"/>
      <c r="I42" s="33" t="s">
        <v>34</v>
      </c>
      <c r="J42" s="34">
        <f t="shared" si="9"/>
        <v>1</v>
      </c>
      <c r="K42" s="35" t="s">
        <v>59</v>
      </c>
      <c r="L42" s="35" t="s">
        <v>7</v>
      </c>
      <c r="M42" s="48"/>
      <c r="N42" s="31"/>
      <c r="O42" s="31"/>
      <c r="P42" s="36"/>
      <c r="Q42" s="31"/>
      <c r="R42" s="31"/>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73">
        <f t="shared" si="1"/>
        <v>35537.04</v>
      </c>
      <c r="BB42" s="49">
        <f t="shared" si="2"/>
        <v>35537.04</v>
      </c>
      <c r="BC42" s="37" t="str">
        <f t="shared" si="3"/>
        <v>INR  Thirty Five Thousand Five Hundred &amp; Thirty Seven  and Paise Four Only</v>
      </c>
      <c r="BD42" s="62">
        <v>742</v>
      </c>
      <c r="BE42" s="22">
        <f t="shared" si="4"/>
        <v>839.35</v>
      </c>
      <c r="BF42" s="22">
        <f t="shared" si="5"/>
        <v>195888</v>
      </c>
      <c r="BG42" s="22"/>
      <c r="BI42" s="18">
        <v>119</v>
      </c>
      <c r="BJ42" s="7">
        <f t="shared" si="6"/>
        <v>134.6128</v>
      </c>
      <c r="BK42" s="20">
        <f t="shared" si="7"/>
        <v>134.61</v>
      </c>
    </row>
    <row r="43" spans="1:63" s="4" customFormat="1" ht="128.25" customHeight="1">
      <c r="A43" s="42">
        <v>31</v>
      </c>
      <c r="B43" s="96" t="s">
        <v>397</v>
      </c>
      <c r="C43" s="43" t="s">
        <v>77</v>
      </c>
      <c r="D43" s="23">
        <v>53</v>
      </c>
      <c r="E43" s="23" t="s">
        <v>260</v>
      </c>
      <c r="F43" s="18">
        <v>98.41</v>
      </c>
      <c r="G43" s="31"/>
      <c r="H43" s="32"/>
      <c r="I43" s="33" t="s">
        <v>34</v>
      </c>
      <c r="J43" s="34">
        <f t="shared" si="9"/>
        <v>1</v>
      </c>
      <c r="K43" s="35" t="s">
        <v>59</v>
      </c>
      <c r="L43" s="35" t="s">
        <v>7</v>
      </c>
      <c r="M43" s="48"/>
      <c r="N43" s="31"/>
      <c r="O43" s="31"/>
      <c r="P43" s="36"/>
      <c r="Q43" s="31"/>
      <c r="R43" s="31"/>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73">
        <f t="shared" si="1"/>
        <v>5215.73</v>
      </c>
      <c r="BB43" s="49">
        <f t="shared" si="2"/>
        <v>5215.73</v>
      </c>
      <c r="BC43" s="37" t="str">
        <f t="shared" si="3"/>
        <v>INR  Five Thousand Two Hundred &amp; Fifteen  and Paise Seventy Three Only</v>
      </c>
      <c r="BD43" s="62">
        <v>746</v>
      </c>
      <c r="BE43" s="22">
        <f t="shared" si="4"/>
        <v>843.88</v>
      </c>
      <c r="BF43" s="22">
        <f t="shared" si="5"/>
        <v>39538</v>
      </c>
      <c r="BG43" s="22"/>
      <c r="BI43" s="18">
        <v>87</v>
      </c>
      <c r="BJ43" s="7">
        <f t="shared" si="6"/>
        <v>98.4144</v>
      </c>
      <c r="BK43" s="20">
        <f t="shared" si="7"/>
        <v>98.41</v>
      </c>
    </row>
    <row r="44" spans="1:63" s="4" customFormat="1" ht="159" customHeight="1">
      <c r="A44" s="42">
        <v>32</v>
      </c>
      <c r="B44" s="96" t="s">
        <v>398</v>
      </c>
      <c r="C44" s="43" t="s">
        <v>78</v>
      </c>
      <c r="D44" s="23">
        <v>56</v>
      </c>
      <c r="E44" s="23" t="s">
        <v>358</v>
      </c>
      <c r="F44" s="18">
        <v>364.25</v>
      </c>
      <c r="G44" s="31"/>
      <c r="H44" s="32"/>
      <c r="I44" s="33" t="s">
        <v>34</v>
      </c>
      <c r="J44" s="34">
        <f t="shared" si="9"/>
        <v>1</v>
      </c>
      <c r="K44" s="35" t="s">
        <v>59</v>
      </c>
      <c r="L44" s="35" t="s">
        <v>7</v>
      </c>
      <c r="M44" s="48"/>
      <c r="N44" s="31"/>
      <c r="O44" s="31"/>
      <c r="P44" s="36"/>
      <c r="Q44" s="31"/>
      <c r="R44" s="31"/>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73">
        <f t="shared" si="1"/>
        <v>20398</v>
      </c>
      <c r="BB44" s="49">
        <f t="shared" si="2"/>
        <v>20398</v>
      </c>
      <c r="BC44" s="37" t="str">
        <f t="shared" si="3"/>
        <v>INR  Twenty Thousand Three Hundred &amp; Ninety Eight  Only</v>
      </c>
      <c r="BD44" s="62">
        <v>1685</v>
      </c>
      <c r="BE44" s="22">
        <f t="shared" si="4"/>
        <v>1906.07</v>
      </c>
      <c r="BF44" s="22">
        <f t="shared" si="5"/>
        <v>94360</v>
      </c>
      <c r="BG44" s="22"/>
      <c r="BI44" s="18">
        <v>322</v>
      </c>
      <c r="BJ44" s="7">
        <f t="shared" si="6"/>
        <v>364.2464</v>
      </c>
      <c r="BK44" s="20">
        <f t="shared" si="7"/>
        <v>364.25</v>
      </c>
    </row>
    <row r="45" spans="1:63" s="4" customFormat="1" ht="61.5" customHeight="1">
      <c r="A45" s="42">
        <v>33</v>
      </c>
      <c r="B45" s="96" t="s">
        <v>283</v>
      </c>
      <c r="C45" s="43" t="s">
        <v>79</v>
      </c>
      <c r="D45" s="23">
        <v>235</v>
      </c>
      <c r="E45" s="23" t="s">
        <v>357</v>
      </c>
      <c r="F45" s="18">
        <v>177.6</v>
      </c>
      <c r="G45" s="31"/>
      <c r="H45" s="32"/>
      <c r="I45" s="33" t="s">
        <v>34</v>
      </c>
      <c r="J45" s="34">
        <f t="shared" si="9"/>
        <v>1</v>
      </c>
      <c r="K45" s="35" t="s">
        <v>59</v>
      </c>
      <c r="L45" s="35" t="s">
        <v>7</v>
      </c>
      <c r="M45" s="48"/>
      <c r="N45" s="31"/>
      <c r="O45" s="31"/>
      <c r="P45" s="36"/>
      <c r="Q45" s="31"/>
      <c r="R45" s="31"/>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73">
        <f t="shared" si="1"/>
        <v>41736</v>
      </c>
      <c r="BB45" s="49">
        <f t="shared" si="2"/>
        <v>41736</v>
      </c>
      <c r="BC45" s="37" t="str">
        <f t="shared" si="3"/>
        <v>INR  Forty One Thousand Seven Hundred &amp; Thirty Six  Only</v>
      </c>
      <c r="BD45" s="62">
        <v>6</v>
      </c>
      <c r="BE45" s="22">
        <f t="shared" si="4"/>
        <v>6.79</v>
      </c>
      <c r="BF45" s="22">
        <f t="shared" si="5"/>
        <v>1410</v>
      </c>
      <c r="BG45" s="22"/>
      <c r="BI45" s="18">
        <v>157</v>
      </c>
      <c r="BJ45" s="7">
        <f t="shared" si="6"/>
        <v>177.5984</v>
      </c>
      <c r="BK45" s="20">
        <f t="shared" si="7"/>
        <v>177.6</v>
      </c>
    </row>
    <row r="46" spans="1:63" s="4" customFormat="1" ht="119.25" customHeight="1">
      <c r="A46" s="42">
        <v>34</v>
      </c>
      <c r="B46" s="96" t="s">
        <v>284</v>
      </c>
      <c r="C46" s="43" t="s">
        <v>80</v>
      </c>
      <c r="D46" s="23">
        <v>12</v>
      </c>
      <c r="E46" s="23" t="s">
        <v>357</v>
      </c>
      <c r="F46" s="18">
        <v>1145.91</v>
      </c>
      <c r="G46" s="31"/>
      <c r="H46" s="32"/>
      <c r="I46" s="33" t="s">
        <v>34</v>
      </c>
      <c r="J46" s="34">
        <f t="shared" si="9"/>
        <v>1</v>
      </c>
      <c r="K46" s="35" t="s">
        <v>59</v>
      </c>
      <c r="L46" s="35" t="s">
        <v>7</v>
      </c>
      <c r="M46" s="48"/>
      <c r="N46" s="31"/>
      <c r="O46" s="31"/>
      <c r="P46" s="36"/>
      <c r="Q46" s="31"/>
      <c r="R46" s="31"/>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73">
        <f t="shared" si="1"/>
        <v>13750.92</v>
      </c>
      <c r="BB46" s="49">
        <f t="shared" si="2"/>
        <v>13750.92</v>
      </c>
      <c r="BC46" s="37" t="str">
        <f t="shared" si="3"/>
        <v>INR  Thirteen Thousand Seven Hundred &amp; Fifty  and Paise Ninety Two Only</v>
      </c>
      <c r="BD46" s="62">
        <v>773</v>
      </c>
      <c r="BE46" s="22">
        <f t="shared" si="4"/>
        <v>874.42</v>
      </c>
      <c r="BF46" s="22">
        <f t="shared" si="5"/>
        <v>9276</v>
      </c>
      <c r="BG46" s="22"/>
      <c r="BI46" s="18">
        <v>1013</v>
      </c>
      <c r="BJ46" s="7">
        <f t="shared" si="6"/>
        <v>1145.9056</v>
      </c>
      <c r="BK46" s="20">
        <f t="shared" si="7"/>
        <v>1145.91</v>
      </c>
    </row>
    <row r="47" spans="1:63" s="4" customFormat="1" ht="48" customHeight="1">
      <c r="A47" s="42">
        <v>35</v>
      </c>
      <c r="B47" s="96" t="s">
        <v>222</v>
      </c>
      <c r="C47" s="43" t="s">
        <v>81</v>
      </c>
      <c r="D47" s="23">
        <v>95</v>
      </c>
      <c r="E47" s="23" t="s">
        <v>359</v>
      </c>
      <c r="F47" s="18">
        <v>253.39</v>
      </c>
      <c r="G47" s="31"/>
      <c r="H47" s="32"/>
      <c r="I47" s="33" t="s">
        <v>34</v>
      </c>
      <c r="J47" s="34">
        <f t="shared" si="9"/>
        <v>1</v>
      </c>
      <c r="K47" s="35" t="s">
        <v>59</v>
      </c>
      <c r="L47" s="35" t="s">
        <v>7</v>
      </c>
      <c r="M47" s="48"/>
      <c r="N47" s="31"/>
      <c r="O47" s="31"/>
      <c r="P47" s="36"/>
      <c r="Q47" s="31"/>
      <c r="R47" s="31"/>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73">
        <f t="shared" si="1"/>
        <v>24072.05</v>
      </c>
      <c r="BB47" s="49">
        <f t="shared" si="2"/>
        <v>24072.05</v>
      </c>
      <c r="BC47" s="37" t="str">
        <f t="shared" si="3"/>
        <v>INR  Twenty Four Thousand  &amp;Seventy Two  and Paise Five Only</v>
      </c>
      <c r="BD47" s="62">
        <v>14</v>
      </c>
      <c r="BE47" s="22">
        <f t="shared" si="4"/>
        <v>15.84</v>
      </c>
      <c r="BF47" s="22">
        <f t="shared" si="5"/>
        <v>1330</v>
      </c>
      <c r="BG47" s="22"/>
      <c r="BI47" s="18">
        <v>224</v>
      </c>
      <c r="BJ47" s="7">
        <f t="shared" si="6"/>
        <v>253.3888</v>
      </c>
      <c r="BK47" s="20">
        <f t="shared" si="7"/>
        <v>253.39</v>
      </c>
    </row>
    <row r="48" spans="1:63" s="4" customFormat="1" ht="45.75" customHeight="1">
      <c r="A48" s="42">
        <v>36</v>
      </c>
      <c r="B48" s="96" t="s">
        <v>285</v>
      </c>
      <c r="C48" s="43" t="s">
        <v>82</v>
      </c>
      <c r="D48" s="23">
        <v>11</v>
      </c>
      <c r="E48" s="23" t="s">
        <v>357</v>
      </c>
      <c r="F48" s="18">
        <v>236.42</v>
      </c>
      <c r="G48" s="31"/>
      <c r="H48" s="32"/>
      <c r="I48" s="33" t="s">
        <v>34</v>
      </c>
      <c r="J48" s="34">
        <f t="shared" si="9"/>
        <v>1</v>
      </c>
      <c r="K48" s="35" t="s">
        <v>59</v>
      </c>
      <c r="L48" s="35" t="s">
        <v>7</v>
      </c>
      <c r="M48" s="48"/>
      <c r="N48" s="31"/>
      <c r="O48" s="31"/>
      <c r="P48" s="36"/>
      <c r="Q48" s="31"/>
      <c r="R48" s="31"/>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73">
        <f t="shared" si="1"/>
        <v>2600.62</v>
      </c>
      <c r="BB48" s="49">
        <f t="shared" si="2"/>
        <v>2600.62</v>
      </c>
      <c r="BC48" s="37" t="str">
        <f t="shared" si="3"/>
        <v>INR  Two Thousand Six Hundred    and Paise Sixty Two Only</v>
      </c>
      <c r="BD48" s="62">
        <v>536</v>
      </c>
      <c r="BE48" s="22">
        <f t="shared" si="4"/>
        <v>606.32</v>
      </c>
      <c r="BF48" s="22">
        <f t="shared" si="5"/>
        <v>5896</v>
      </c>
      <c r="BG48" s="22"/>
      <c r="BI48" s="18">
        <v>209</v>
      </c>
      <c r="BJ48" s="7">
        <f t="shared" si="6"/>
        <v>236.4208</v>
      </c>
      <c r="BK48" s="20">
        <f t="shared" si="7"/>
        <v>236.42</v>
      </c>
    </row>
    <row r="49" spans="1:63" s="4" customFormat="1" ht="178.5" customHeight="1">
      <c r="A49" s="42">
        <v>37</v>
      </c>
      <c r="B49" s="95" t="s">
        <v>286</v>
      </c>
      <c r="C49" s="43" t="s">
        <v>83</v>
      </c>
      <c r="D49" s="23">
        <v>21</v>
      </c>
      <c r="E49" s="23" t="s">
        <v>357</v>
      </c>
      <c r="F49" s="18">
        <v>1300.88</v>
      </c>
      <c r="G49" s="31"/>
      <c r="H49" s="32"/>
      <c r="I49" s="33" t="s">
        <v>34</v>
      </c>
      <c r="J49" s="34">
        <f t="shared" si="9"/>
        <v>1</v>
      </c>
      <c r="K49" s="35" t="s">
        <v>59</v>
      </c>
      <c r="L49" s="35" t="s">
        <v>7</v>
      </c>
      <c r="M49" s="48"/>
      <c r="N49" s="31"/>
      <c r="O49" s="31"/>
      <c r="P49" s="36"/>
      <c r="Q49" s="31"/>
      <c r="R49" s="31"/>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73">
        <f t="shared" si="1"/>
        <v>27318.48</v>
      </c>
      <c r="BB49" s="49">
        <f t="shared" si="2"/>
        <v>27318.48</v>
      </c>
      <c r="BC49" s="37" t="str">
        <f t="shared" si="3"/>
        <v>INR  Twenty Seven Thousand Three Hundred &amp; Eighteen  and Paise Forty Eight Only</v>
      </c>
      <c r="BD49" s="62">
        <v>19</v>
      </c>
      <c r="BE49" s="22">
        <f t="shared" si="4"/>
        <v>21.49</v>
      </c>
      <c r="BF49" s="22">
        <f t="shared" si="5"/>
        <v>399</v>
      </c>
      <c r="BG49" s="22"/>
      <c r="BI49" s="18">
        <v>1150</v>
      </c>
      <c r="BJ49" s="7">
        <f t="shared" si="6"/>
        <v>1300.88</v>
      </c>
      <c r="BK49" s="20">
        <f t="shared" si="7"/>
        <v>1300.88</v>
      </c>
    </row>
    <row r="50" spans="1:63" s="4" customFormat="1" ht="191.25" customHeight="1">
      <c r="A50" s="42">
        <v>38</v>
      </c>
      <c r="B50" s="96" t="s">
        <v>287</v>
      </c>
      <c r="C50" s="43" t="s">
        <v>84</v>
      </c>
      <c r="D50" s="23">
        <v>97</v>
      </c>
      <c r="E50" s="23" t="s">
        <v>360</v>
      </c>
      <c r="F50" s="18">
        <v>839.35</v>
      </c>
      <c r="G50" s="31"/>
      <c r="H50" s="32"/>
      <c r="I50" s="33" t="s">
        <v>34</v>
      </c>
      <c r="J50" s="34">
        <f>IF(I50="Less(-)",-1,1)</f>
        <v>1</v>
      </c>
      <c r="K50" s="35" t="s">
        <v>59</v>
      </c>
      <c r="L50" s="35" t="s">
        <v>7</v>
      </c>
      <c r="M50" s="48"/>
      <c r="N50" s="31"/>
      <c r="O50" s="31"/>
      <c r="P50" s="36"/>
      <c r="Q50" s="31"/>
      <c r="R50" s="31"/>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73">
        <f>total_amount_ba($B$2,$D$2,D50,F50,J50,K50,M50)</f>
        <v>81416.95</v>
      </c>
      <c r="BB50" s="49">
        <f>BA50+SUM(N50:AZ50)</f>
        <v>81416.95</v>
      </c>
      <c r="BC50" s="37" t="str">
        <f>SpellNumber(L50,BB50)</f>
        <v>INR  Eighty One Thousand Four Hundred &amp; Sixteen  and Paise Ninety Five Only</v>
      </c>
      <c r="BD50" s="62">
        <v>160.15</v>
      </c>
      <c r="BE50" s="22">
        <f>ROUND(BD50*1.12*1.01,2)</f>
        <v>181.16</v>
      </c>
      <c r="BF50" s="22">
        <f t="shared" si="5"/>
        <v>15534.55</v>
      </c>
      <c r="BG50" s="22"/>
      <c r="BI50" s="92">
        <v>742</v>
      </c>
      <c r="BJ50" s="7">
        <f t="shared" si="6"/>
        <v>839.3504</v>
      </c>
      <c r="BK50" s="20">
        <f t="shared" si="7"/>
        <v>839.35</v>
      </c>
    </row>
    <row r="51" spans="1:63" s="4" customFormat="1" ht="204.75" customHeight="1">
      <c r="A51" s="42">
        <v>39</v>
      </c>
      <c r="B51" s="96" t="s">
        <v>288</v>
      </c>
      <c r="C51" s="43" t="s">
        <v>85</v>
      </c>
      <c r="D51" s="23">
        <v>55</v>
      </c>
      <c r="E51" s="23" t="s">
        <v>360</v>
      </c>
      <c r="F51" s="18">
        <v>843.88</v>
      </c>
      <c r="G51" s="31"/>
      <c r="H51" s="32"/>
      <c r="I51" s="33" t="s">
        <v>34</v>
      </c>
      <c r="J51" s="34">
        <f t="shared" si="9"/>
        <v>1</v>
      </c>
      <c r="K51" s="35" t="s">
        <v>59</v>
      </c>
      <c r="L51" s="35" t="s">
        <v>7</v>
      </c>
      <c r="M51" s="48"/>
      <c r="N51" s="31"/>
      <c r="O51" s="31"/>
      <c r="P51" s="36"/>
      <c r="Q51" s="31"/>
      <c r="R51" s="31"/>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73">
        <f t="shared" si="1"/>
        <v>46413.4</v>
      </c>
      <c r="BB51" s="49">
        <f t="shared" si="2"/>
        <v>46413.4</v>
      </c>
      <c r="BC51" s="37" t="str">
        <f t="shared" si="3"/>
        <v>INR  Forty Six Thousand Four Hundred &amp; Thirteen  and Paise Forty Only</v>
      </c>
      <c r="BD51" s="62">
        <v>72603</v>
      </c>
      <c r="BE51" s="22">
        <f t="shared" si="4"/>
        <v>82128.51</v>
      </c>
      <c r="BF51" s="22">
        <f t="shared" si="5"/>
        <v>3993165</v>
      </c>
      <c r="BG51" s="22"/>
      <c r="BI51" s="18">
        <v>746</v>
      </c>
      <c r="BJ51" s="7">
        <f t="shared" si="6"/>
        <v>843.8752</v>
      </c>
      <c r="BK51" s="20">
        <f t="shared" si="7"/>
        <v>843.88</v>
      </c>
    </row>
    <row r="52" spans="1:63" s="4" customFormat="1" ht="56.25" customHeight="1">
      <c r="A52" s="42">
        <v>40</v>
      </c>
      <c r="B52" s="96" t="s">
        <v>399</v>
      </c>
      <c r="C52" s="43" t="s">
        <v>86</v>
      </c>
      <c r="D52" s="23">
        <v>215.946</v>
      </c>
      <c r="E52" s="23" t="s">
        <v>361</v>
      </c>
      <c r="F52" s="18">
        <v>7.74</v>
      </c>
      <c r="G52" s="31"/>
      <c r="H52" s="32"/>
      <c r="I52" s="33" t="s">
        <v>34</v>
      </c>
      <c r="J52" s="34">
        <f>IF(I52="Less(-)",-1,1)</f>
        <v>1</v>
      </c>
      <c r="K52" s="35" t="s">
        <v>59</v>
      </c>
      <c r="L52" s="35" t="s">
        <v>7</v>
      </c>
      <c r="M52" s="48"/>
      <c r="N52" s="31"/>
      <c r="O52" s="31"/>
      <c r="P52" s="36"/>
      <c r="Q52" s="31"/>
      <c r="R52" s="31"/>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73">
        <f>total_amount_ba($B$2,$D$2,D52,F52,J52,K52,M52)</f>
        <v>1671.42</v>
      </c>
      <c r="BB52" s="49">
        <f>BA52+SUM(N52:AZ52)</f>
        <v>1671.42</v>
      </c>
      <c r="BC52" s="37" t="str">
        <f>SpellNumber(L52,BB52)</f>
        <v>INR  One Thousand Six Hundred &amp; Seventy One  and Paise Forty Two Only</v>
      </c>
      <c r="BD52" s="62">
        <v>73761</v>
      </c>
      <c r="BE52" s="22">
        <f>ROUND(BD52*1.12*1.01,2)</f>
        <v>83438.44</v>
      </c>
      <c r="BF52" s="22">
        <f t="shared" si="5"/>
        <v>15928392.91</v>
      </c>
      <c r="BG52" s="22"/>
      <c r="BI52" s="18">
        <v>6.84</v>
      </c>
      <c r="BJ52" s="7">
        <f t="shared" si="6"/>
        <v>7.737408</v>
      </c>
      <c r="BK52" s="20">
        <f t="shared" si="7"/>
        <v>7.74</v>
      </c>
    </row>
    <row r="53" spans="1:63" s="4" customFormat="1" ht="48" customHeight="1">
      <c r="A53" s="42">
        <v>41</v>
      </c>
      <c r="B53" s="96" t="s">
        <v>289</v>
      </c>
      <c r="C53" s="43" t="s">
        <v>87</v>
      </c>
      <c r="D53" s="23">
        <v>600</v>
      </c>
      <c r="E53" s="23" t="s">
        <v>355</v>
      </c>
      <c r="F53" s="18">
        <v>6.79</v>
      </c>
      <c r="G53" s="31"/>
      <c r="H53" s="32"/>
      <c r="I53" s="33" t="s">
        <v>34</v>
      </c>
      <c r="J53" s="34">
        <f t="shared" si="9"/>
        <v>1</v>
      </c>
      <c r="K53" s="35" t="s">
        <v>59</v>
      </c>
      <c r="L53" s="35" t="s">
        <v>7</v>
      </c>
      <c r="M53" s="48"/>
      <c r="N53" s="31"/>
      <c r="O53" s="31"/>
      <c r="P53" s="36"/>
      <c r="Q53" s="31"/>
      <c r="R53" s="31"/>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73">
        <f t="shared" si="1"/>
        <v>4074</v>
      </c>
      <c r="BB53" s="49">
        <f t="shared" si="2"/>
        <v>4074</v>
      </c>
      <c r="BC53" s="37" t="str">
        <f t="shared" si="3"/>
        <v>INR  Four Thousand  &amp;Seventy Four  Only</v>
      </c>
      <c r="BD53" s="62">
        <v>72951</v>
      </c>
      <c r="BE53" s="22">
        <f t="shared" si="4"/>
        <v>82522.17</v>
      </c>
      <c r="BF53" s="22">
        <f t="shared" si="5"/>
        <v>43770600</v>
      </c>
      <c r="BG53" s="22"/>
      <c r="BI53" s="18">
        <v>6</v>
      </c>
      <c r="BJ53" s="7">
        <f t="shared" si="6"/>
        <v>6.7872</v>
      </c>
      <c r="BK53" s="20">
        <f t="shared" si="7"/>
        <v>6.79</v>
      </c>
    </row>
    <row r="54" spans="1:63" s="4" customFormat="1" ht="51.75" customHeight="1">
      <c r="A54" s="42">
        <v>42</v>
      </c>
      <c r="B54" s="96" t="s">
        <v>290</v>
      </c>
      <c r="C54" s="43" t="s">
        <v>88</v>
      </c>
      <c r="D54" s="23">
        <v>212</v>
      </c>
      <c r="E54" s="23" t="s">
        <v>202</v>
      </c>
      <c r="F54" s="18">
        <v>11.31</v>
      </c>
      <c r="G54" s="31"/>
      <c r="H54" s="32"/>
      <c r="I54" s="33" t="s">
        <v>34</v>
      </c>
      <c r="J54" s="34">
        <v>1</v>
      </c>
      <c r="K54" s="35" t="s">
        <v>59</v>
      </c>
      <c r="L54" s="35" t="s">
        <v>7</v>
      </c>
      <c r="M54" s="48"/>
      <c r="N54" s="31"/>
      <c r="O54" s="31"/>
      <c r="P54" s="36"/>
      <c r="Q54" s="31"/>
      <c r="R54" s="31"/>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73">
        <f t="shared" si="1"/>
        <v>2397.72</v>
      </c>
      <c r="BB54" s="49">
        <f t="shared" si="2"/>
        <v>2397.72</v>
      </c>
      <c r="BC54" s="37" t="str">
        <f t="shared" si="3"/>
        <v>INR  Two Thousand Three Hundred &amp; Ninety Seven  and Paise Seventy Two Only</v>
      </c>
      <c r="BD54" s="62">
        <v>10</v>
      </c>
      <c r="BE54" s="22">
        <f t="shared" si="4"/>
        <v>11.31</v>
      </c>
      <c r="BF54" s="22">
        <f t="shared" si="5"/>
        <v>2120</v>
      </c>
      <c r="BG54" s="22"/>
      <c r="BI54" s="18">
        <v>10</v>
      </c>
      <c r="BJ54" s="7">
        <f t="shared" si="6"/>
        <v>11.312</v>
      </c>
      <c r="BK54" s="20">
        <f t="shared" si="7"/>
        <v>11.31</v>
      </c>
    </row>
    <row r="55" spans="1:63" s="4" customFormat="1" ht="45.75" customHeight="1">
      <c r="A55" s="42">
        <v>43</v>
      </c>
      <c r="B55" s="95" t="s">
        <v>223</v>
      </c>
      <c r="C55" s="43" t="s">
        <v>89</v>
      </c>
      <c r="D55" s="23">
        <v>20</v>
      </c>
      <c r="E55" s="23" t="s">
        <v>202</v>
      </c>
      <c r="F55" s="18">
        <v>814.46</v>
      </c>
      <c r="G55" s="31"/>
      <c r="H55" s="32"/>
      <c r="I55" s="33" t="s">
        <v>34</v>
      </c>
      <c r="J55" s="34">
        <v>1</v>
      </c>
      <c r="K55" s="35" t="s">
        <v>59</v>
      </c>
      <c r="L55" s="35" t="s">
        <v>7</v>
      </c>
      <c r="M55" s="48"/>
      <c r="N55" s="31"/>
      <c r="O55" s="31"/>
      <c r="P55" s="36"/>
      <c r="Q55" s="31"/>
      <c r="R55" s="31"/>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73">
        <f t="shared" si="1"/>
        <v>16289.2</v>
      </c>
      <c r="BB55" s="49">
        <f t="shared" si="2"/>
        <v>16289.2</v>
      </c>
      <c r="BC55" s="37" t="str">
        <f t="shared" si="3"/>
        <v>INR  Sixteen Thousand Two Hundred &amp; Eighty Nine  and Paise Twenty Only</v>
      </c>
      <c r="BD55" s="62">
        <v>720</v>
      </c>
      <c r="BE55" s="22">
        <f t="shared" si="4"/>
        <v>814.46</v>
      </c>
      <c r="BF55" s="22">
        <f t="shared" si="5"/>
        <v>14400</v>
      </c>
      <c r="BG55" s="22"/>
      <c r="BI55" s="18">
        <v>720</v>
      </c>
      <c r="BJ55" s="7">
        <f t="shared" si="6"/>
        <v>814.464</v>
      </c>
      <c r="BK55" s="20">
        <f t="shared" si="7"/>
        <v>814.46</v>
      </c>
    </row>
    <row r="56" spans="1:63" s="4" customFormat="1" ht="176.25" customHeight="1">
      <c r="A56" s="42">
        <v>44</v>
      </c>
      <c r="B56" s="96" t="s">
        <v>291</v>
      </c>
      <c r="C56" s="43" t="s">
        <v>90</v>
      </c>
      <c r="D56" s="23">
        <v>5</v>
      </c>
      <c r="E56" s="23" t="s">
        <v>210</v>
      </c>
      <c r="F56" s="18">
        <v>10968.12</v>
      </c>
      <c r="G56" s="31"/>
      <c r="H56" s="32"/>
      <c r="I56" s="33" t="s">
        <v>34</v>
      </c>
      <c r="J56" s="34">
        <f aca="true" t="shared" si="10" ref="J56:J61">IF(I56="Less(-)",-1,1)</f>
        <v>1</v>
      </c>
      <c r="K56" s="35" t="s">
        <v>59</v>
      </c>
      <c r="L56" s="35" t="s">
        <v>7</v>
      </c>
      <c r="M56" s="48"/>
      <c r="N56" s="31"/>
      <c r="O56" s="31"/>
      <c r="P56" s="36"/>
      <c r="Q56" s="31"/>
      <c r="R56" s="31"/>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73">
        <f t="shared" si="1"/>
        <v>54840.6</v>
      </c>
      <c r="BB56" s="49">
        <f t="shared" si="2"/>
        <v>54840.6</v>
      </c>
      <c r="BC56" s="37" t="str">
        <f t="shared" si="3"/>
        <v>INR  Fifty Four Thousand Eight Hundred &amp; Forty  and Paise Sixty Only</v>
      </c>
      <c r="BD56" s="88">
        <v>9696</v>
      </c>
      <c r="BE56" s="22">
        <f t="shared" si="4"/>
        <v>10968.12</v>
      </c>
      <c r="BF56" s="22">
        <f t="shared" si="5"/>
        <v>48480</v>
      </c>
      <c r="BG56" s="22"/>
      <c r="BI56" s="18">
        <v>9696</v>
      </c>
      <c r="BJ56" s="7">
        <f t="shared" si="6"/>
        <v>10968.1152</v>
      </c>
      <c r="BK56" s="20">
        <f t="shared" si="7"/>
        <v>10968.12</v>
      </c>
    </row>
    <row r="57" spans="1:63" s="4" customFormat="1" ht="171" customHeight="1">
      <c r="A57" s="42">
        <v>45</v>
      </c>
      <c r="B57" s="96" t="s">
        <v>292</v>
      </c>
      <c r="C57" s="43" t="s">
        <v>91</v>
      </c>
      <c r="D57" s="23">
        <v>28.8</v>
      </c>
      <c r="E57" s="23" t="s">
        <v>362</v>
      </c>
      <c r="F57" s="18">
        <v>2487.51</v>
      </c>
      <c r="G57" s="31"/>
      <c r="H57" s="32"/>
      <c r="I57" s="33" t="s">
        <v>34</v>
      </c>
      <c r="J57" s="34">
        <f t="shared" si="10"/>
        <v>1</v>
      </c>
      <c r="K57" s="35" t="s">
        <v>59</v>
      </c>
      <c r="L57" s="35" t="s">
        <v>7</v>
      </c>
      <c r="M57" s="48"/>
      <c r="N57" s="31"/>
      <c r="O57" s="31"/>
      <c r="P57" s="36"/>
      <c r="Q57" s="31"/>
      <c r="R57" s="31"/>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73">
        <f t="shared" si="1"/>
        <v>71640.29</v>
      </c>
      <c r="BB57" s="49">
        <f t="shared" si="2"/>
        <v>71640.29</v>
      </c>
      <c r="BC57" s="37" t="str">
        <f t="shared" si="3"/>
        <v>INR  Seventy One Thousand Six Hundred &amp; Forty  and Paise Twenty Nine Only</v>
      </c>
      <c r="BD57" s="88">
        <v>9</v>
      </c>
      <c r="BE57" s="22">
        <f t="shared" si="4"/>
        <v>10.18</v>
      </c>
      <c r="BF57" s="22">
        <f t="shared" si="5"/>
        <v>259.2</v>
      </c>
      <c r="BG57" s="22"/>
      <c r="BI57" s="18">
        <v>2199</v>
      </c>
      <c r="BJ57" s="7">
        <f t="shared" si="6"/>
        <v>2487.5088</v>
      </c>
      <c r="BK57" s="20">
        <f t="shared" si="7"/>
        <v>2487.51</v>
      </c>
    </row>
    <row r="58" spans="1:63" s="4" customFormat="1" ht="60.75" customHeight="1">
      <c r="A58" s="42">
        <v>46</v>
      </c>
      <c r="B58" s="96" t="s">
        <v>293</v>
      </c>
      <c r="C58" s="43" t="s">
        <v>92</v>
      </c>
      <c r="D58" s="23">
        <v>62</v>
      </c>
      <c r="E58" s="23" t="s">
        <v>363</v>
      </c>
      <c r="F58" s="18">
        <v>89.36</v>
      </c>
      <c r="G58" s="31"/>
      <c r="H58" s="32"/>
      <c r="I58" s="33" t="s">
        <v>34</v>
      </c>
      <c r="J58" s="34">
        <f t="shared" si="10"/>
        <v>1</v>
      </c>
      <c r="K58" s="35" t="s">
        <v>59</v>
      </c>
      <c r="L58" s="35" t="s">
        <v>7</v>
      </c>
      <c r="M58" s="48"/>
      <c r="N58" s="31"/>
      <c r="O58" s="31"/>
      <c r="P58" s="36"/>
      <c r="Q58" s="31"/>
      <c r="R58" s="31"/>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73">
        <f t="shared" si="1"/>
        <v>5540.32</v>
      </c>
      <c r="BB58" s="49">
        <f t="shared" si="2"/>
        <v>5540.32</v>
      </c>
      <c r="BC58" s="37" t="str">
        <f t="shared" si="3"/>
        <v>INR  Five Thousand Five Hundred &amp; Forty  and Paise Thirty Two Only</v>
      </c>
      <c r="BD58" s="62">
        <v>7</v>
      </c>
      <c r="BE58" s="22">
        <f t="shared" si="4"/>
        <v>7.92</v>
      </c>
      <c r="BF58" s="22">
        <f t="shared" si="5"/>
        <v>434</v>
      </c>
      <c r="BG58" s="22"/>
      <c r="BI58" s="18">
        <v>79</v>
      </c>
      <c r="BJ58" s="7">
        <f t="shared" si="6"/>
        <v>89.3648</v>
      </c>
      <c r="BK58" s="20">
        <f t="shared" si="7"/>
        <v>89.36</v>
      </c>
    </row>
    <row r="59" spans="1:63" s="4" customFormat="1" ht="49.5" customHeight="1">
      <c r="A59" s="42">
        <v>47</v>
      </c>
      <c r="B59" s="95" t="s">
        <v>224</v>
      </c>
      <c r="C59" s="43" t="s">
        <v>93</v>
      </c>
      <c r="D59" s="23">
        <v>500</v>
      </c>
      <c r="E59" s="23" t="s">
        <v>364</v>
      </c>
      <c r="F59" s="18">
        <v>10.18</v>
      </c>
      <c r="G59" s="31"/>
      <c r="H59" s="32"/>
      <c r="I59" s="33" t="s">
        <v>34</v>
      </c>
      <c r="J59" s="34">
        <f t="shared" si="10"/>
        <v>1</v>
      </c>
      <c r="K59" s="35" t="s">
        <v>59</v>
      </c>
      <c r="L59" s="35" t="s">
        <v>7</v>
      </c>
      <c r="M59" s="48"/>
      <c r="N59" s="31"/>
      <c r="O59" s="31"/>
      <c r="P59" s="36"/>
      <c r="Q59" s="31"/>
      <c r="R59" s="31"/>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73">
        <f t="shared" si="1"/>
        <v>5090</v>
      </c>
      <c r="BB59" s="49">
        <f t="shared" si="2"/>
        <v>5090</v>
      </c>
      <c r="BC59" s="37" t="str">
        <f t="shared" si="3"/>
        <v>INR  Five Thousand  &amp;Ninety  Only</v>
      </c>
      <c r="BD59" s="62">
        <v>72954</v>
      </c>
      <c r="BE59" s="22">
        <f t="shared" si="4"/>
        <v>82525.56</v>
      </c>
      <c r="BF59" s="22">
        <f t="shared" si="5"/>
        <v>36477000</v>
      </c>
      <c r="BG59" s="22"/>
      <c r="BI59" s="18">
        <v>9</v>
      </c>
      <c r="BJ59" s="7">
        <f t="shared" si="6"/>
        <v>10.1808</v>
      </c>
      <c r="BK59" s="20">
        <f t="shared" si="7"/>
        <v>10.18</v>
      </c>
    </row>
    <row r="60" spans="1:63" s="4" customFormat="1" ht="39" customHeight="1">
      <c r="A60" s="42">
        <v>48</v>
      </c>
      <c r="B60" s="96" t="s">
        <v>225</v>
      </c>
      <c r="C60" s="43" t="s">
        <v>94</v>
      </c>
      <c r="D60" s="23">
        <v>100</v>
      </c>
      <c r="E60" s="23" t="s">
        <v>212</v>
      </c>
      <c r="F60" s="18">
        <v>7.92</v>
      </c>
      <c r="G60" s="31"/>
      <c r="H60" s="32"/>
      <c r="I60" s="33" t="s">
        <v>34</v>
      </c>
      <c r="J60" s="34">
        <f>IF(I60="Less(-)",-1,1)</f>
        <v>1</v>
      </c>
      <c r="K60" s="35" t="s">
        <v>59</v>
      </c>
      <c r="L60" s="35" t="s">
        <v>7</v>
      </c>
      <c r="M60" s="48"/>
      <c r="N60" s="31"/>
      <c r="O60" s="31"/>
      <c r="P60" s="36"/>
      <c r="Q60" s="31"/>
      <c r="R60" s="31"/>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73">
        <f>total_amount_ba($B$2,$D$2,D60,F60,J60,K60,M60)</f>
        <v>792</v>
      </c>
      <c r="BB60" s="49">
        <f>BA60+SUM(N60:AZ60)</f>
        <v>792</v>
      </c>
      <c r="BC60" s="37" t="str">
        <f>SpellNumber(L60,BB60)</f>
        <v>INR  Seven Hundred &amp; Ninety Two  Only</v>
      </c>
      <c r="BD60" s="62">
        <v>4370</v>
      </c>
      <c r="BE60" s="22">
        <f>ROUND(BD60*1.12*1.01,2)</f>
        <v>4943.34</v>
      </c>
      <c r="BF60" s="22">
        <f t="shared" si="5"/>
        <v>437000</v>
      </c>
      <c r="BG60" s="22"/>
      <c r="BI60" s="18">
        <v>7</v>
      </c>
      <c r="BJ60" s="7">
        <f t="shared" si="6"/>
        <v>7.9184</v>
      </c>
      <c r="BK60" s="20">
        <f t="shared" si="7"/>
        <v>7.92</v>
      </c>
    </row>
    <row r="61" spans="1:63" s="4" customFormat="1" ht="87.75" customHeight="1">
      <c r="A61" s="42">
        <v>49</v>
      </c>
      <c r="B61" s="95" t="s">
        <v>400</v>
      </c>
      <c r="C61" s="43" t="s">
        <v>95</v>
      </c>
      <c r="D61" s="23">
        <v>2.2</v>
      </c>
      <c r="E61" s="23" t="s">
        <v>365</v>
      </c>
      <c r="F61" s="18">
        <v>82525.56</v>
      </c>
      <c r="G61" s="31"/>
      <c r="H61" s="32"/>
      <c r="I61" s="33" t="s">
        <v>34</v>
      </c>
      <c r="J61" s="34">
        <f t="shared" si="10"/>
        <v>1</v>
      </c>
      <c r="K61" s="35" t="s">
        <v>59</v>
      </c>
      <c r="L61" s="35" t="s">
        <v>7</v>
      </c>
      <c r="M61" s="48"/>
      <c r="N61" s="31"/>
      <c r="O61" s="31"/>
      <c r="P61" s="36"/>
      <c r="Q61" s="31"/>
      <c r="R61" s="31"/>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73">
        <f aca="true" t="shared" si="11" ref="BA61:BA115">total_amount_ba($B$2,$D$2,D61,F61,J61,K61,M61)</f>
        <v>181556.23</v>
      </c>
      <c r="BB61" s="49">
        <f aca="true" t="shared" si="12" ref="BB61:BB113">BA61+SUM(N61:AZ61)</f>
        <v>181556.23</v>
      </c>
      <c r="BC61" s="37" t="str">
        <f aca="true" t="shared" si="13" ref="BC61:BC111">SpellNumber(L61,BB61)</f>
        <v>INR  One Lakh Eighty One Thousand Five Hundred &amp; Fifty Six  and Paise Twenty Three Only</v>
      </c>
      <c r="BD61" s="62">
        <v>79</v>
      </c>
      <c r="BE61" s="22">
        <f t="shared" si="4"/>
        <v>89.36</v>
      </c>
      <c r="BF61" s="22">
        <f t="shared" si="5"/>
        <v>173.8</v>
      </c>
      <c r="BG61" s="22"/>
      <c r="BI61" s="18">
        <v>72954</v>
      </c>
      <c r="BJ61" s="7">
        <f t="shared" si="6"/>
        <v>82525.5648</v>
      </c>
      <c r="BK61" s="20">
        <f t="shared" si="7"/>
        <v>82525.56</v>
      </c>
    </row>
    <row r="62" spans="1:63" s="4" customFormat="1" ht="156.75">
      <c r="A62" s="42">
        <v>50</v>
      </c>
      <c r="B62" s="96" t="s">
        <v>401</v>
      </c>
      <c r="C62" s="43" t="s">
        <v>96</v>
      </c>
      <c r="D62" s="23">
        <v>50</v>
      </c>
      <c r="E62" s="23" t="s">
        <v>363</v>
      </c>
      <c r="F62" s="18">
        <v>89.36</v>
      </c>
      <c r="G62" s="31"/>
      <c r="H62" s="32"/>
      <c r="I62" s="33" t="s">
        <v>34</v>
      </c>
      <c r="J62" s="34">
        <v>1</v>
      </c>
      <c r="K62" s="35" t="s">
        <v>59</v>
      </c>
      <c r="L62" s="35" t="s">
        <v>7</v>
      </c>
      <c r="M62" s="48"/>
      <c r="N62" s="31"/>
      <c r="O62" s="31"/>
      <c r="P62" s="36"/>
      <c r="Q62" s="31"/>
      <c r="R62" s="31"/>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73">
        <f t="shared" si="11"/>
        <v>4468</v>
      </c>
      <c r="BB62" s="49">
        <f t="shared" si="12"/>
        <v>4468</v>
      </c>
      <c r="BC62" s="37" t="str">
        <f t="shared" si="13"/>
        <v>INR  Four Thousand Four Hundred &amp; Sixty Eight  Only</v>
      </c>
      <c r="BD62" s="62">
        <v>2659</v>
      </c>
      <c r="BE62" s="22">
        <f aca="true" t="shared" si="14" ref="BE62:BE113">ROUND(BD62*1.12*1.01,2)</f>
        <v>3007.86</v>
      </c>
      <c r="BF62" s="22">
        <f t="shared" si="5"/>
        <v>132950</v>
      </c>
      <c r="BG62" s="22"/>
      <c r="BI62" s="18">
        <v>79</v>
      </c>
      <c r="BJ62" s="7">
        <f t="shared" si="6"/>
        <v>89.3648</v>
      </c>
      <c r="BK62" s="20">
        <f t="shared" si="7"/>
        <v>89.36</v>
      </c>
    </row>
    <row r="63" spans="1:63" s="4" customFormat="1" ht="99.75">
      <c r="A63" s="42">
        <v>51</v>
      </c>
      <c r="B63" s="95" t="s">
        <v>402</v>
      </c>
      <c r="C63" s="43" t="s">
        <v>97</v>
      </c>
      <c r="D63" s="23">
        <v>68</v>
      </c>
      <c r="E63" s="23" t="s">
        <v>201</v>
      </c>
      <c r="F63" s="18">
        <v>562.21</v>
      </c>
      <c r="G63" s="31"/>
      <c r="H63" s="32"/>
      <c r="I63" s="33" t="s">
        <v>34</v>
      </c>
      <c r="J63" s="34">
        <v>1</v>
      </c>
      <c r="K63" s="35" t="s">
        <v>59</v>
      </c>
      <c r="L63" s="35" t="s">
        <v>7</v>
      </c>
      <c r="M63" s="48"/>
      <c r="N63" s="31"/>
      <c r="O63" s="31"/>
      <c r="P63" s="36"/>
      <c r="Q63" s="31"/>
      <c r="R63" s="31"/>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73">
        <f t="shared" si="11"/>
        <v>38230.28</v>
      </c>
      <c r="BB63" s="49">
        <f t="shared" si="12"/>
        <v>38230.28</v>
      </c>
      <c r="BC63" s="37" t="str">
        <f t="shared" si="13"/>
        <v>INR  Thirty Eight Thousand Two Hundred &amp; Thirty  and Paise Twenty Eight Only</v>
      </c>
      <c r="BD63" s="62">
        <v>2763</v>
      </c>
      <c r="BE63" s="22">
        <f t="shared" si="14"/>
        <v>3125.51</v>
      </c>
      <c r="BF63" s="22">
        <f t="shared" si="5"/>
        <v>187884</v>
      </c>
      <c r="BG63" s="22"/>
      <c r="BI63" s="18">
        <v>497</v>
      </c>
      <c r="BJ63" s="7">
        <f t="shared" si="6"/>
        <v>562.2064</v>
      </c>
      <c r="BK63" s="20">
        <f t="shared" si="7"/>
        <v>562.21</v>
      </c>
    </row>
    <row r="64" spans="1:63" s="4" customFormat="1" ht="129.75" customHeight="1">
      <c r="A64" s="42">
        <v>52</v>
      </c>
      <c r="B64" s="96" t="s">
        <v>403</v>
      </c>
      <c r="C64" s="43" t="s">
        <v>98</v>
      </c>
      <c r="D64" s="23">
        <v>10</v>
      </c>
      <c r="E64" s="23" t="s">
        <v>362</v>
      </c>
      <c r="F64" s="18">
        <v>4368.69</v>
      </c>
      <c r="G64" s="31"/>
      <c r="H64" s="32"/>
      <c r="I64" s="33" t="s">
        <v>34</v>
      </c>
      <c r="J64" s="34">
        <v>1</v>
      </c>
      <c r="K64" s="35" t="s">
        <v>59</v>
      </c>
      <c r="L64" s="35" t="s">
        <v>7</v>
      </c>
      <c r="M64" s="48"/>
      <c r="N64" s="31"/>
      <c r="O64" s="31"/>
      <c r="P64" s="36"/>
      <c r="Q64" s="31"/>
      <c r="R64" s="31"/>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73">
        <f t="shared" si="11"/>
        <v>43686.9</v>
      </c>
      <c r="BB64" s="49">
        <f t="shared" si="12"/>
        <v>43686.9</v>
      </c>
      <c r="BC64" s="37" t="str">
        <f t="shared" si="13"/>
        <v>INR  Forty Three Thousand Six Hundred &amp; Eighty Six  and Paise Ninety Only</v>
      </c>
      <c r="BD64" s="62">
        <v>29</v>
      </c>
      <c r="BE64" s="22">
        <f t="shared" si="14"/>
        <v>32.8</v>
      </c>
      <c r="BF64" s="22">
        <f t="shared" si="5"/>
        <v>290</v>
      </c>
      <c r="BG64" s="22"/>
      <c r="BI64" s="18">
        <v>3862</v>
      </c>
      <c r="BJ64" s="7">
        <f t="shared" si="6"/>
        <v>4368.6944</v>
      </c>
      <c r="BK64" s="20">
        <f t="shared" si="7"/>
        <v>4368.69</v>
      </c>
    </row>
    <row r="65" spans="1:63" s="4" customFormat="1" ht="129.75" customHeight="1">
      <c r="A65" s="42">
        <v>53</v>
      </c>
      <c r="B65" s="96" t="s">
        <v>404</v>
      </c>
      <c r="C65" s="43" t="s">
        <v>99</v>
      </c>
      <c r="D65" s="23">
        <v>23</v>
      </c>
      <c r="E65" s="23" t="s">
        <v>362</v>
      </c>
      <c r="F65" s="18">
        <v>3007.86</v>
      </c>
      <c r="G65" s="31"/>
      <c r="H65" s="32"/>
      <c r="I65" s="33" t="s">
        <v>34</v>
      </c>
      <c r="J65" s="34">
        <f>IF(I65="Less(-)",-1,1)</f>
        <v>1</v>
      </c>
      <c r="K65" s="35" t="s">
        <v>59</v>
      </c>
      <c r="L65" s="35" t="s">
        <v>7</v>
      </c>
      <c r="M65" s="48"/>
      <c r="N65" s="31"/>
      <c r="O65" s="31"/>
      <c r="P65" s="36"/>
      <c r="Q65" s="31"/>
      <c r="R65" s="31"/>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73">
        <f t="shared" si="11"/>
        <v>69180.78</v>
      </c>
      <c r="BB65" s="49">
        <f t="shared" si="12"/>
        <v>69180.78</v>
      </c>
      <c r="BC65" s="37" t="str">
        <f t="shared" si="13"/>
        <v>INR  Sixty Nine Thousand One Hundred &amp; Eighty  and Paise Seventy Eight Only</v>
      </c>
      <c r="BD65" s="62">
        <v>26</v>
      </c>
      <c r="BE65" s="22">
        <f t="shared" si="14"/>
        <v>29.41</v>
      </c>
      <c r="BF65" s="22">
        <f t="shared" si="5"/>
        <v>598</v>
      </c>
      <c r="BG65" s="22"/>
      <c r="BI65" s="18">
        <v>2659</v>
      </c>
      <c r="BJ65" s="7">
        <f t="shared" si="6"/>
        <v>3007.8608</v>
      </c>
      <c r="BK65" s="20">
        <f t="shared" si="7"/>
        <v>3007.86</v>
      </c>
    </row>
    <row r="66" spans="1:63" s="4" customFormat="1" ht="130.5" customHeight="1">
      <c r="A66" s="42">
        <v>54</v>
      </c>
      <c r="B66" s="95" t="s">
        <v>405</v>
      </c>
      <c r="C66" s="43" t="s">
        <v>100</v>
      </c>
      <c r="D66" s="23">
        <v>16.5</v>
      </c>
      <c r="E66" s="23" t="s">
        <v>362</v>
      </c>
      <c r="F66" s="18">
        <v>3125.51</v>
      </c>
      <c r="G66" s="31"/>
      <c r="H66" s="32"/>
      <c r="I66" s="33" t="s">
        <v>34</v>
      </c>
      <c r="J66" s="34">
        <f>IF(I66="Less(-)",-1,1)</f>
        <v>1</v>
      </c>
      <c r="K66" s="35" t="s">
        <v>59</v>
      </c>
      <c r="L66" s="35" t="s">
        <v>7</v>
      </c>
      <c r="M66" s="48"/>
      <c r="N66" s="31"/>
      <c r="O66" s="31"/>
      <c r="P66" s="36"/>
      <c r="Q66" s="31"/>
      <c r="R66" s="31"/>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73">
        <f t="shared" si="11"/>
        <v>51570.92</v>
      </c>
      <c r="BB66" s="49">
        <f t="shared" si="12"/>
        <v>51570.92</v>
      </c>
      <c r="BC66" s="37" t="str">
        <f t="shared" si="13"/>
        <v>INR  Fifty One Thousand Five Hundred &amp; Seventy  and Paise Ninety Two Only</v>
      </c>
      <c r="BD66" s="62">
        <v>134</v>
      </c>
      <c r="BE66" s="22">
        <f t="shared" si="14"/>
        <v>151.58</v>
      </c>
      <c r="BF66" s="22">
        <f t="shared" si="5"/>
        <v>2211</v>
      </c>
      <c r="BG66" s="22"/>
      <c r="BI66" s="18">
        <v>2763</v>
      </c>
      <c r="BJ66" s="7">
        <f t="shared" si="6"/>
        <v>3125.5056</v>
      </c>
      <c r="BK66" s="20">
        <f t="shared" si="7"/>
        <v>3125.51</v>
      </c>
    </row>
    <row r="67" spans="1:63" s="4" customFormat="1" ht="85.5">
      <c r="A67" s="42">
        <v>55</v>
      </c>
      <c r="B67" s="96" t="s">
        <v>406</v>
      </c>
      <c r="C67" s="43" t="s">
        <v>101</v>
      </c>
      <c r="D67" s="23">
        <v>46</v>
      </c>
      <c r="E67" s="23" t="s">
        <v>366</v>
      </c>
      <c r="F67" s="18">
        <v>32.8</v>
      </c>
      <c r="G67" s="31"/>
      <c r="H67" s="32"/>
      <c r="I67" s="33" t="s">
        <v>34</v>
      </c>
      <c r="J67" s="34">
        <f>IF(I67="Less(-)",-1,1)</f>
        <v>1</v>
      </c>
      <c r="K67" s="35" t="s">
        <v>59</v>
      </c>
      <c r="L67" s="35" t="s">
        <v>7</v>
      </c>
      <c r="M67" s="48"/>
      <c r="N67" s="31"/>
      <c r="O67" s="31"/>
      <c r="P67" s="36"/>
      <c r="Q67" s="31"/>
      <c r="R67" s="31"/>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73">
        <f t="shared" si="11"/>
        <v>1508.8</v>
      </c>
      <c r="BB67" s="49">
        <f t="shared" si="12"/>
        <v>1508.8</v>
      </c>
      <c r="BC67" s="37" t="str">
        <f t="shared" si="13"/>
        <v>INR  One Thousand Five Hundred &amp; Eight  and Paise Eighty Only</v>
      </c>
      <c r="BD67" s="62">
        <v>28</v>
      </c>
      <c r="BE67" s="22">
        <f t="shared" si="14"/>
        <v>31.67</v>
      </c>
      <c r="BF67" s="22">
        <f t="shared" si="5"/>
        <v>1288</v>
      </c>
      <c r="BG67" s="22"/>
      <c r="BI67" s="18">
        <v>29</v>
      </c>
      <c r="BJ67" s="7">
        <f t="shared" si="6"/>
        <v>32.8048</v>
      </c>
      <c r="BK67" s="20">
        <f t="shared" si="7"/>
        <v>32.8</v>
      </c>
    </row>
    <row r="68" spans="1:63" s="4" customFormat="1" ht="44.25" customHeight="1">
      <c r="A68" s="42">
        <v>56</v>
      </c>
      <c r="B68" s="96" t="s">
        <v>407</v>
      </c>
      <c r="C68" s="43" t="s">
        <v>102</v>
      </c>
      <c r="D68" s="23">
        <v>58</v>
      </c>
      <c r="E68" s="23" t="s">
        <v>366</v>
      </c>
      <c r="F68" s="18">
        <v>29.41</v>
      </c>
      <c r="G68" s="31"/>
      <c r="H68" s="32"/>
      <c r="I68" s="33" t="s">
        <v>34</v>
      </c>
      <c r="J68" s="34">
        <f>IF(I68="Less(-)",-1,1)</f>
        <v>1</v>
      </c>
      <c r="K68" s="35" t="s">
        <v>59</v>
      </c>
      <c r="L68" s="35" t="s">
        <v>7</v>
      </c>
      <c r="M68" s="48"/>
      <c r="N68" s="31"/>
      <c r="O68" s="31"/>
      <c r="P68" s="36"/>
      <c r="Q68" s="31"/>
      <c r="R68" s="31"/>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73">
        <f t="shared" si="11"/>
        <v>1705.78</v>
      </c>
      <c r="BB68" s="49">
        <f t="shared" si="12"/>
        <v>1705.78</v>
      </c>
      <c r="BC68" s="37" t="str">
        <f t="shared" si="13"/>
        <v>INR  One Thousand Seven Hundred &amp; Five  and Paise Seventy Eight Only</v>
      </c>
      <c r="BD68" s="62">
        <v>40</v>
      </c>
      <c r="BE68" s="22">
        <f t="shared" si="14"/>
        <v>45.25</v>
      </c>
      <c r="BF68" s="22">
        <f t="shared" si="5"/>
        <v>2320</v>
      </c>
      <c r="BG68" s="22"/>
      <c r="BI68" s="18">
        <v>26</v>
      </c>
      <c r="BJ68" s="7">
        <f t="shared" si="6"/>
        <v>29.4112</v>
      </c>
      <c r="BK68" s="20">
        <f t="shared" si="7"/>
        <v>29.41</v>
      </c>
    </row>
    <row r="69" spans="1:63" s="4" customFormat="1" ht="54.75" customHeight="1">
      <c r="A69" s="42">
        <v>57</v>
      </c>
      <c r="B69" s="96" t="s">
        <v>408</v>
      </c>
      <c r="C69" s="43" t="s">
        <v>103</v>
      </c>
      <c r="D69" s="23">
        <v>30</v>
      </c>
      <c r="E69" s="23" t="s">
        <v>366</v>
      </c>
      <c r="F69" s="18">
        <v>151.58</v>
      </c>
      <c r="G69" s="31"/>
      <c r="H69" s="32"/>
      <c r="I69" s="33" t="s">
        <v>34</v>
      </c>
      <c r="J69" s="34">
        <v>1</v>
      </c>
      <c r="K69" s="35" t="s">
        <v>59</v>
      </c>
      <c r="L69" s="35" t="s">
        <v>7</v>
      </c>
      <c r="M69" s="48"/>
      <c r="N69" s="31"/>
      <c r="O69" s="31"/>
      <c r="P69" s="36"/>
      <c r="Q69" s="31"/>
      <c r="R69" s="31"/>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73">
        <f t="shared" si="11"/>
        <v>4547.4</v>
      </c>
      <c r="BB69" s="49">
        <f t="shared" si="12"/>
        <v>4547.4</v>
      </c>
      <c r="BC69" s="37" t="str">
        <f t="shared" si="13"/>
        <v>INR  Four Thousand Five Hundred &amp; Forty Seven  and Paise Forty Only</v>
      </c>
      <c r="BD69" s="62">
        <v>53</v>
      </c>
      <c r="BE69" s="22">
        <f t="shared" si="14"/>
        <v>59.95</v>
      </c>
      <c r="BF69" s="22">
        <f t="shared" si="5"/>
        <v>1590</v>
      </c>
      <c r="BG69" s="22"/>
      <c r="BI69" s="18">
        <v>134</v>
      </c>
      <c r="BJ69" s="7">
        <f t="shared" si="6"/>
        <v>151.5808</v>
      </c>
      <c r="BK69" s="20">
        <f t="shared" si="7"/>
        <v>151.58</v>
      </c>
    </row>
    <row r="70" spans="1:63" s="4" customFormat="1" ht="61.5" customHeight="1">
      <c r="A70" s="42">
        <v>58</v>
      </c>
      <c r="B70" s="96" t="s">
        <v>409</v>
      </c>
      <c r="C70" s="43" t="s">
        <v>104</v>
      </c>
      <c r="D70" s="23">
        <v>60</v>
      </c>
      <c r="E70" s="23" t="s">
        <v>366</v>
      </c>
      <c r="F70" s="18">
        <v>31.67</v>
      </c>
      <c r="G70" s="31"/>
      <c r="H70" s="32"/>
      <c r="I70" s="33" t="s">
        <v>34</v>
      </c>
      <c r="J70" s="34">
        <v>1</v>
      </c>
      <c r="K70" s="35" t="s">
        <v>59</v>
      </c>
      <c r="L70" s="35" t="s">
        <v>7</v>
      </c>
      <c r="M70" s="48"/>
      <c r="N70" s="31"/>
      <c r="O70" s="31"/>
      <c r="P70" s="36"/>
      <c r="Q70" s="31"/>
      <c r="R70" s="31"/>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73">
        <f t="shared" si="11"/>
        <v>1900.2</v>
      </c>
      <c r="BB70" s="49">
        <f t="shared" si="12"/>
        <v>1900.2</v>
      </c>
      <c r="BC70" s="37" t="str">
        <f t="shared" si="13"/>
        <v>INR  One Thousand Nine Hundred    and Paise Twenty Only</v>
      </c>
      <c r="BD70" s="62">
        <v>61</v>
      </c>
      <c r="BE70" s="22">
        <f t="shared" si="14"/>
        <v>69</v>
      </c>
      <c r="BF70" s="22">
        <f t="shared" si="5"/>
        <v>3660</v>
      </c>
      <c r="BG70" s="22"/>
      <c r="BI70" s="18">
        <v>28</v>
      </c>
      <c r="BJ70" s="7">
        <f t="shared" si="6"/>
        <v>31.6736</v>
      </c>
      <c r="BK70" s="20">
        <f t="shared" si="7"/>
        <v>31.67</v>
      </c>
    </row>
    <row r="71" spans="1:63" s="4" customFormat="1" ht="36.75" customHeight="1">
      <c r="A71" s="42">
        <v>59</v>
      </c>
      <c r="B71" s="96" t="s">
        <v>294</v>
      </c>
      <c r="C71" s="43" t="s">
        <v>105</v>
      </c>
      <c r="D71" s="23">
        <v>40</v>
      </c>
      <c r="E71" s="20" t="s">
        <v>366</v>
      </c>
      <c r="F71" s="19">
        <v>45.25</v>
      </c>
      <c r="G71" s="31"/>
      <c r="H71" s="32"/>
      <c r="I71" s="33" t="s">
        <v>34</v>
      </c>
      <c r="J71" s="34">
        <v>1</v>
      </c>
      <c r="K71" s="35" t="s">
        <v>59</v>
      </c>
      <c r="L71" s="35" t="s">
        <v>7</v>
      </c>
      <c r="M71" s="48"/>
      <c r="N71" s="31"/>
      <c r="O71" s="31"/>
      <c r="P71" s="36"/>
      <c r="Q71" s="31"/>
      <c r="R71" s="31"/>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73">
        <f t="shared" si="11"/>
        <v>1810</v>
      </c>
      <c r="BB71" s="49">
        <f t="shared" si="12"/>
        <v>1810</v>
      </c>
      <c r="BC71" s="37" t="str">
        <f t="shared" si="13"/>
        <v>INR  One Thousand Eight Hundred &amp; Ten  Only</v>
      </c>
      <c r="BD71" s="62">
        <v>146</v>
      </c>
      <c r="BE71" s="22">
        <f t="shared" si="14"/>
        <v>165.16</v>
      </c>
      <c r="BF71" s="22">
        <f t="shared" si="5"/>
        <v>5840</v>
      </c>
      <c r="BG71" s="22"/>
      <c r="BI71" s="19">
        <v>40</v>
      </c>
      <c r="BJ71" s="7">
        <f t="shared" si="6"/>
        <v>45.248</v>
      </c>
      <c r="BK71" s="20">
        <f t="shared" si="7"/>
        <v>45.25</v>
      </c>
    </row>
    <row r="72" spans="1:63" s="4" customFormat="1" ht="85.5">
      <c r="A72" s="42">
        <v>60</v>
      </c>
      <c r="B72" s="95" t="s">
        <v>410</v>
      </c>
      <c r="C72" s="43" t="s">
        <v>106</v>
      </c>
      <c r="D72" s="23">
        <v>30</v>
      </c>
      <c r="E72" s="20" t="s">
        <v>366</v>
      </c>
      <c r="F72" s="19">
        <v>59.95</v>
      </c>
      <c r="G72" s="31"/>
      <c r="H72" s="32"/>
      <c r="I72" s="33" t="s">
        <v>34</v>
      </c>
      <c r="J72" s="34">
        <f aca="true" t="shared" si="15" ref="J72:J80">IF(I72="Less(-)",-1,1)</f>
        <v>1</v>
      </c>
      <c r="K72" s="35" t="s">
        <v>59</v>
      </c>
      <c r="L72" s="35" t="s">
        <v>7</v>
      </c>
      <c r="M72" s="48"/>
      <c r="N72" s="31"/>
      <c r="O72" s="31"/>
      <c r="P72" s="36"/>
      <c r="Q72" s="31"/>
      <c r="R72" s="31"/>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73">
        <f t="shared" si="11"/>
        <v>1798.5</v>
      </c>
      <c r="BB72" s="49">
        <f t="shared" si="12"/>
        <v>1798.5</v>
      </c>
      <c r="BC72" s="37" t="str">
        <f t="shared" si="13"/>
        <v>INR  One Thousand Seven Hundred &amp; Ninety Eight  and Paise Fifty Only</v>
      </c>
      <c r="BD72" s="88">
        <v>126</v>
      </c>
      <c r="BE72" s="22">
        <f t="shared" si="14"/>
        <v>142.53</v>
      </c>
      <c r="BF72" s="22">
        <f t="shared" si="5"/>
        <v>3780</v>
      </c>
      <c r="BG72" s="22"/>
      <c r="BI72" s="19">
        <v>53</v>
      </c>
      <c r="BJ72" s="7">
        <f t="shared" si="6"/>
        <v>59.9536</v>
      </c>
      <c r="BK72" s="20">
        <f t="shared" si="7"/>
        <v>59.95</v>
      </c>
    </row>
    <row r="73" spans="1:63" s="4" customFormat="1" ht="84.75" customHeight="1">
      <c r="A73" s="42">
        <v>61</v>
      </c>
      <c r="B73" s="96" t="s">
        <v>411</v>
      </c>
      <c r="C73" s="43" t="s">
        <v>107</v>
      </c>
      <c r="D73" s="23">
        <v>30</v>
      </c>
      <c r="E73" s="23" t="s">
        <v>366</v>
      </c>
      <c r="F73" s="18">
        <v>69</v>
      </c>
      <c r="G73" s="31"/>
      <c r="H73" s="32"/>
      <c r="I73" s="33" t="s">
        <v>34</v>
      </c>
      <c r="J73" s="34">
        <f t="shared" si="15"/>
        <v>1</v>
      </c>
      <c r="K73" s="35" t="s">
        <v>59</v>
      </c>
      <c r="L73" s="35" t="s">
        <v>7</v>
      </c>
      <c r="M73" s="48"/>
      <c r="N73" s="31"/>
      <c r="O73" s="31"/>
      <c r="P73" s="36"/>
      <c r="Q73" s="31"/>
      <c r="R73" s="31"/>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73">
        <f t="shared" si="11"/>
        <v>2070</v>
      </c>
      <c r="BB73" s="49">
        <f t="shared" si="12"/>
        <v>2070</v>
      </c>
      <c r="BC73" s="37" t="str">
        <f t="shared" si="13"/>
        <v>INR  Two Thousand  &amp;Seventy  Only</v>
      </c>
      <c r="BD73" s="88">
        <v>78</v>
      </c>
      <c r="BE73" s="22">
        <f t="shared" si="14"/>
        <v>88.23</v>
      </c>
      <c r="BF73" s="22">
        <f t="shared" si="5"/>
        <v>2340</v>
      </c>
      <c r="BG73" s="22"/>
      <c r="BI73" s="18">
        <v>61</v>
      </c>
      <c r="BJ73" s="7">
        <f t="shared" si="6"/>
        <v>69.0032</v>
      </c>
      <c r="BK73" s="20">
        <f t="shared" si="7"/>
        <v>69</v>
      </c>
    </row>
    <row r="74" spans="1:63" s="4" customFormat="1" ht="47.25" customHeight="1">
      <c r="A74" s="42">
        <v>62</v>
      </c>
      <c r="B74" s="96" t="s">
        <v>295</v>
      </c>
      <c r="C74" s="43" t="s">
        <v>108</v>
      </c>
      <c r="D74" s="23">
        <v>20</v>
      </c>
      <c r="E74" s="23" t="s">
        <v>366</v>
      </c>
      <c r="F74" s="18">
        <v>23.76</v>
      </c>
      <c r="G74" s="31"/>
      <c r="H74" s="32"/>
      <c r="I74" s="33" t="s">
        <v>34</v>
      </c>
      <c r="J74" s="34">
        <f t="shared" si="15"/>
        <v>1</v>
      </c>
      <c r="K74" s="35" t="s">
        <v>59</v>
      </c>
      <c r="L74" s="35" t="s">
        <v>7</v>
      </c>
      <c r="M74" s="48"/>
      <c r="N74" s="31"/>
      <c r="O74" s="31"/>
      <c r="P74" s="36"/>
      <c r="Q74" s="31"/>
      <c r="R74" s="31"/>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73">
        <f t="shared" si="11"/>
        <v>475.2</v>
      </c>
      <c r="BB74" s="49">
        <f t="shared" si="12"/>
        <v>475.2</v>
      </c>
      <c r="BC74" s="37" t="str">
        <f t="shared" si="13"/>
        <v>INR  Four Hundred &amp; Seventy Five  and Paise Twenty Only</v>
      </c>
      <c r="BD74" s="88">
        <v>589</v>
      </c>
      <c r="BE74" s="22">
        <f t="shared" si="14"/>
        <v>666.28</v>
      </c>
      <c r="BF74" s="22">
        <f t="shared" si="5"/>
        <v>11780</v>
      </c>
      <c r="BG74" s="22"/>
      <c r="BI74" s="18">
        <v>21</v>
      </c>
      <c r="BJ74" s="7">
        <f t="shared" si="6"/>
        <v>23.7552</v>
      </c>
      <c r="BK74" s="20">
        <f t="shared" si="7"/>
        <v>23.76</v>
      </c>
    </row>
    <row r="75" spans="1:63" s="4" customFormat="1" ht="88.5" customHeight="1">
      <c r="A75" s="42">
        <v>63</v>
      </c>
      <c r="B75" s="96" t="s">
        <v>412</v>
      </c>
      <c r="C75" s="43" t="s">
        <v>109</v>
      </c>
      <c r="D75" s="23">
        <v>63</v>
      </c>
      <c r="E75" s="23" t="s">
        <v>362</v>
      </c>
      <c r="F75" s="18">
        <v>165.16</v>
      </c>
      <c r="G75" s="31"/>
      <c r="H75" s="32"/>
      <c r="I75" s="33" t="s">
        <v>34</v>
      </c>
      <c r="J75" s="34">
        <f t="shared" si="15"/>
        <v>1</v>
      </c>
      <c r="K75" s="35" t="s">
        <v>59</v>
      </c>
      <c r="L75" s="35" t="s">
        <v>7</v>
      </c>
      <c r="M75" s="48"/>
      <c r="N75" s="31"/>
      <c r="O75" s="31"/>
      <c r="P75" s="36"/>
      <c r="Q75" s="31"/>
      <c r="R75" s="31"/>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73">
        <f t="shared" si="11"/>
        <v>10405.08</v>
      </c>
      <c r="BB75" s="49">
        <f t="shared" si="12"/>
        <v>10405.08</v>
      </c>
      <c r="BC75" s="37" t="str">
        <f t="shared" si="13"/>
        <v>INR  Ten Thousand Four Hundred &amp; Five  and Paise Eight Only</v>
      </c>
      <c r="BD75" s="88">
        <v>1330</v>
      </c>
      <c r="BE75" s="22">
        <f t="shared" si="14"/>
        <v>1504.5</v>
      </c>
      <c r="BF75" s="22">
        <f t="shared" si="5"/>
        <v>83790</v>
      </c>
      <c r="BG75" s="22"/>
      <c r="BI75" s="18">
        <v>146</v>
      </c>
      <c r="BJ75" s="7">
        <f t="shared" si="6"/>
        <v>165.1552</v>
      </c>
      <c r="BK75" s="20">
        <f t="shared" si="7"/>
        <v>165.16</v>
      </c>
    </row>
    <row r="76" spans="1:63" s="4" customFormat="1" ht="85.5">
      <c r="A76" s="42">
        <v>64</v>
      </c>
      <c r="B76" s="96" t="s">
        <v>296</v>
      </c>
      <c r="C76" s="43" t="s">
        <v>110</v>
      </c>
      <c r="D76" s="23">
        <v>100</v>
      </c>
      <c r="E76" s="23" t="s">
        <v>367</v>
      </c>
      <c r="F76" s="18">
        <v>114.25</v>
      </c>
      <c r="G76" s="31"/>
      <c r="H76" s="32"/>
      <c r="I76" s="33" t="s">
        <v>34</v>
      </c>
      <c r="J76" s="34">
        <f t="shared" si="15"/>
        <v>1</v>
      </c>
      <c r="K76" s="35" t="s">
        <v>59</v>
      </c>
      <c r="L76" s="35" t="s">
        <v>7</v>
      </c>
      <c r="M76" s="48"/>
      <c r="N76" s="31"/>
      <c r="O76" s="31"/>
      <c r="P76" s="36"/>
      <c r="Q76" s="31"/>
      <c r="R76" s="31"/>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73">
        <f>total_amount_ba($B$2,$D$2,D76,F76,J76,K76,M76)</f>
        <v>11425</v>
      </c>
      <c r="BB76" s="49">
        <f>BA76+SUM(N76:AZ76)</f>
        <v>11425</v>
      </c>
      <c r="BC76" s="37" t="str">
        <f>SpellNumber(L76,BB76)</f>
        <v>INR  Eleven Thousand Four Hundred &amp; Twenty Five  Only</v>
      </c>
      <c r="BD76" s="88">
        <v>555</v>
      </c>
      <c r="BE76" s="22">
        <f>ROUND(BD76*1.12*1.01,2)</f>
        <v>627.82</v>
      </c>
      <c r="BF76" s="22">
        <f t="shared" si="5"/>
        <v>55500</v>
      </c>
      <c r="BG76" s="22"/>
      <c r="BI76" s="92">
        <v>101</v>
      </c>
      <c r="BJ76" s="7">
        <f t="shared" si="6"/>
        <v>114.2512</v>
      </c>
      <c r="BK76" s="20">
        <f t="shared" si="7"/>
        <v>114.25</v>
      </c>
    </row>
    <row r="77" spans="1:63" s="4" customFormat="1" ht="114.75" customHeight="1">
      <c r="A77" s="42">
        <v>65</v>
      </c>
      <c r="B77" s="96" t="s">
        <v>297</v>
      </c>
      <c r="C77" s="43" t="s">
        <v>111</v>
      </c>
      <c r="D77" s="23">
        <v>72</v>
      </c>
      <c r="E77" s="23" t="s">
        <v>355</v>
      </c>
      <c r="F77" s="18">
        <v>143.66</v>
      </c>
      <c r="G77" s="31"/>
      <c r="H77" s="32"/>
      <c r="I77" s="33" t="s">
        <v>34</v>
      </c>
      <c r="J77" s="34">
        <f t="shared" si="15"/>
        <v>1</v>
      </c>
      <c r="K77" s="35" t="s">
        <v>59</v>
      </c>
      <c r="L77" s="35" t="s">
        <v>7</v>
      </c>
      <c r="M77" s="48"/>
      <c r="N77" s="31"/>
      <c r="O77" s="31"/>
      <c r="P77" s="36"/>
      <c r="Q77" s="31"/>
      <c r="R77" s="31"/>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73">
        <f>total_amount_ba($B$2,$D$2,D77,F77,J77,K77,M77)</f>
        <v>10343.52</v>
      </c>
      <c r="BB77" s="49">
        <f>BA77+SUM(N77:AZ77)</f>
        <v>10343.52</v>
      </c>
      <c r="BC77" s="37" t="str">
        <f>SpellNumber(L77,BB77)</f>
        <v>INR  Ten Thousand Three Hundred &amp; Forty Three  and Paise Fifty Two Only</v>
      </c>
      <c r="BD77" s="88">
        <v>1159</v>
      </c>
      <c r="BE77" s="22">
        <f>ROUND(BD77*1.12*1.01,2)</f>
        <v>1311.06</v>
      </c>
      <c r="BF77" s="22">
        <f t="shared" si="5"/>
        <v>83448</v>
      </c>
      <c r="BG77" s="22"/>
      <c r="BI77" s="92">
        <v>127</v>
      </c>
      <c r="BJ77" s="7">
        <f t="shared" si="6"/>
        <v>143.6624</v>
      </c>
      <c r="BK77" s="20">
        <f t="shared" si="7"/>
        <v>143.66</v>
      </c>
    </row>
    <row r="78" spans="1:63" s="4" customFormat="1" ht="118.5" customHeight="1">
      <c r="A78" s="42">
        <v>66</v>
      </c>
      <c r="B78" s="96" t="s">
        <v>298</v>
      </c>
      <c r="C78" s="43" t="s">
        <v>112</v>
      </c>
      <c r="D78" s="23">
        <v>89</v>
      </c>
      <c r="E78" s="23" t="s">
        <v>355</v>
      </c>
      <c r="F78" s="18">
        <v>216.06</v>
      </c>
      <c r="G78" s="31"/>
      <c r="H78" s="32"/>
      <c r="I78" s="33" t="s">
        <v>34</v>
      </c>
      <c r="J78" s="34">
        <f t="shared" si="15"/>
        <v>1</v>
      </c>
      <c r="K78" s="35" t="s">
        <v>59</v>
      </c>
      <c r="L78" s="35" t="s">
        <v>7</v>
      </c>
      <c r="M78" s="48"/>
      <c r="N78" s="31"/>
      <c r="O78" s="31"/>
      <c r="P78" s="36"/>
      <c r="Q78" s="31"/>
      <c r="R78" s="31"/>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73">
        <f>total_amount_ba($B$2,$D$2,D78,F78,J78,K78,M78)</f>
        <v>19229.34</v>
      </c>
      <c r="BB78" s="49">
        <f>BA78+SUM(N78:AZ78)</f>
        <v>19229.34</v>
      </c>
      <c r="BC78" s="37" t="str">
        <f>SpellNumber(L78,BB78)</f>
        <v>INR  Nineteen Thousand Two Hundred &amp; Twenty Nine  and Paise Thirty Four Only</v>
      </c>
      <c r="BD78" s="88">
        <v>1394</v>
      </c>
      <c r="BE78" s="22">
        <f>ROUND(BD78*1.12*1.01,2)</f>
        <v>1576.89</v>
      </c>
      <c r="BF78" s="22">
        <f t="shared" si="5"/>
        <v>124066</v>
      </c>
      <c r="BG78" s="22"/>
      <c r="BI78" s="92">
        <v>191</v>
      </c>
      <c r="BJ78" s="7">
        <f t="shared" si="6"/>
        <v>216.0592</v>
      </c>
      <c r="BK78" s="20">
        <f t="shared" si="7"/>
        <v>216.06</v>
      </c>
    </row>
    <row r="79" spans="1:63" s="4" customFormat="1" ht="122.25" customHeight="1">
      <c r="A79" s="42">
        <v>67</v>
      </c>
      <c r="B79" s="96" t="s">
        <v>299</v>
      </c>
      <c r="C79" s="43" t="s">
        <v>113</v>
      </c>
      <c r="D79" s="23">
        <v>52</v>
      </c>
      <c r="E79" s="23" t="s">
        <v>355</v>
      </c>
      <c r="F79" s="18">
        <v>184.39</v>
      </c>
      <c r="G79" s="31"/>
      <c r="H79" s="32"/>
      <c r="I79" s="33" t="s">
        <v>34</v>
      </c>
      <c r="J79" s="34">
        <f t="shared" si="15"/>
        <v>1</v>
      </c>
      <c r="K79" s="35" t="s">
        <v>59</v>
      </c>
      <c r="L79" s="35" t="s">
        <v>7</v>
      </c>
      <c r="M79" s="48"/>
      <c r="N79" s="31"/>
      <c r="O79" s="31"/>
      <c r="P79" s="36"/>
      <c r="Q79" s="31"/>
      <c r="R79" s="31"/>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73">
        <f>total_amount_ba($B$2,$D$2,D79,F79,J79,K79,M79)</f>
        <v>9588.28</v>
      </c>
      <c r="BB79" s="49">
        <f>BA79+SUM(N79:AZ79)</f>
        <v>9588.28</v>
      </c>
      <c r="BC79" s="37" t="str">
        <f>SpellNumber(L79,BB79)</f>
        <v>INR  Nine Thousand Five Hundred &amp; Eighty Eight  and Paise Twenty Eight Only</v>
      </c>
      <c r="BD79" s="88">
        <v>467</v>
      </c>
      <c r="BE79" s="22">
        <f>ROUND(BD79*1.12*1.01,2)</f>
        <v>528.27</v>
      </c>
      <c r="BF79" s="22">
        <f aca="true" t="shared" si="16" ref="BF79:BF142">+BD79*D79</f>
        <v>24284</v>
      </c>
      <c r="BG79" s="22"/>
      <c r="BI79" s="92">
        <v>163</v>
      </c>
      <c r="BJ79" s="7">
        <f aca="true" t="shared" si="17" ref="BJ79:BJ142">BI79*1.12*1.01</f>
        <v>184.3856</v>
      </c>
      <c r="BK79" s="20">
        <f aca="true" t="shared" si="18" ref="BK79:BK142">ROUND(BJ79,2)</f>
        <v>184.39</v>
      </c>
    </row>
    <row r="80" spans="1:63" s="4" customFormat="1" ht="62.25" customHeight="1">
      <c r="A80" s="42">
        <v>68</v>
      </c>
      <c r="B80" s="96" t="s">
        <v>226</v>
      </c>
      <c r="C80" s="43" t="s">
        <v>114</v>
      </c>
      <c r="D80" s="23">
        <v>240</v>
      </c>
      <c r="E80" s="23" t="s">
        <v>355</v>
      </c>
      <c r="F80" s="18">
        <v>38.46</v>
      </c>
      <c r="G80" s="31"/>
      <c r="H80" s="32"/>
      <c r="I80" s="33" t="s">
        <v>34</v>
      </c>
      <c r="J80" s="34">
        <f t="shared" si="15"/>
        <v>1</v>
      </c>
      <c r="K80" s="35" t="s">
        <v>59</v>
      </c>
      <c r="L80" s="35" t="s">
        <v>7</v>
      </c>
      <c r="M80" s="48"/>
      <c r="N80" s="31"/>
      <c r="O80" s="31"/>
      <c r="P80" s="36"/>
      <c r="Q80" s="31"/>
      <c r="R80" s="31"/>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73">
        <f>total_amount_ba($B$2,$D$2,D80,F80,J80,K80,M80)</f>
        <v>9230.4</v>
      </c>
      <c r="BB80" s="49">
        <f>BA80+SUM(N80:AZ80)</f>
        <v>9230.4</v>
      </c>
      <c r="BC80" s="37" t="str">
        <f>SpellNumber(L80,BB80)</f>
        <v>INR  Nine Thousand Two Hundred &amp; Thirty  and Paise Forty Only</v>
      </c>
      <c r="BD80" s="88">
        <v>388</v>
      </c>
      <c r="BE80" s="22">
        <f>ROUND(BD80*1.12*1.01,2)</f>
        <v>438.91</v>
      </c>
      <c r="BF80" s="22">
        <f t="shared" si="16"/>
        <v>93120</v>
      </c>
      <c r="BG80" s="22"/>
      <c r="BI80" s="18">
        <v>34</v>
      </c>
      <c r="BJ80" s="7">
        <f t="shared" si="17"/>
        <v>38.4608</v>
      </c>
      <c r="BK80" s="20">
        <f t="shared" si="18"/>
        <v>38.46</v>
      </c>
    </row>
    <row r="81" spans="1:63" s="4" customFormat="1" ht="51.75" customHeight="1">
      <c r="A81" s="42">
        <v>69</v>
      </c>
      <c r="B81" s="96" t="s">
        <v>227</v>
      </c>
      <c r="C81" s="43" t="s">
        <v>115</v>
      </c>
      <c r="D81" s="23">
        <v>153</v>
      </c>
      <c r="E81" s="23" t="s">
        <v>355</v>
      </c>
      <c r="F81" s="18">
        <v>23.76</v>
      </c>
      <c r="G81" s="31"/>
      <c r="H81" s="32"/>
      <c r="I81" s="33" t="s">
        <v>34</v>
      </c>
      <c r="J81" s="34">
        <v>1</v>
      </c>
      <c r="K81" s="35" t="s">
        <v>59</v>
      </c>
      <c r="L81" s="35" t="s">
        <v>7</v>
      </c>
      <c r="M81" s="48"/>
      <c r="N81" s="31"/>
      <c r="O81" s="31"/>
      <c r="P81" s="36"/>
      <c r="Q81" s="31"/>
      <c r="R81" s="31"/>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73">
        <f t="shared" si="11"/>
        <v>3635.28</v>
      </c>
      <c r="BB81" s="49">
        <f t="shared" si="12"/>
        <v>3635.28</v>
      </c>
      <c r="BC81" s="37" t="str">
        <f t="shared" si="13"/>
        <v>INR  Three Thousand Six Hundred &amp; Thirty Five  and Paise Twenty Eight Only</v>
      </c>
      <c r="BD81" s="88">
        <v>1971</v>
      </c>
      <c r="BE81" s="22">
        <f t="shared" si="14"/>
        <v>2229.6</v>
      </c>
      <c r="BF81" s="22">
        <f t="shared" si="16"/>
        <v>301563</v>
      </c>
      <c r="BG81" s="22"/>
      <c r="BI81" s="18">
        <v>21</v>
      </c>
      <c r="BJ81" s="7">
        <f t="shared" si="17"/>
        <v>23.7552</v>
      </c>
      <c r="BK81" s="20">
        <f t="shared" si="18"/>
        <v>23.76</v>
      </c>
    </row>
    <row r="82" spans="1:63" s="4" customFormat="1" ht="50.25" customHeight="1">
      <c r="A82" s="42">
        <v>70</v>
      </c>
      <c r="B82" s="96" t="s">
        <v>300</v>
      </c>
      <c r="C82" s="43" t="s">
        <v>116</v>
      </c>
      <c r="D82" s="23">
        <v>265</v>
      </c>
      <c r="E82" s="23" t="s">
        <v>355</v>
      </c>
      <c r="F82" s="18">
        <v>61.08</v>
      </c>
      <c r="G82" s="31"/>
      <c r="H82" s="32"/>
      <c r="I82" s="33" t="s">
        <v>34</v>
      </c>
      <c r="J82" s="34">
        <v>1</v>
      </c>
      <c r="K82" s="35" t="s">
        <v>59</v>
      </c>
      <c r="L82" s="35" t="s">
        <v>7</v>
      </c>
      <c r="M82" s="48"/>
      <c r="N82" s="31"/>
      <c r="O82" s="31"/>
      <c r="P82" s="36"/>
      <c r="Q82" s="31"/>
      <c r="R82" s="31"/>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73">
        <f t="shared" si="11"/>
        <v>16186.2</v>
      </c>
      <c r="BB82" s="49">
        <f t="shared" si="12"/>
        <v>16186.2</v>
      </c>
      <c r="BC82" s="37" t="str">
        <f t="shared" si="13"/>
        <v>INR  Sixteen Thousand One Hundred &amp; Eighty Six  and Paise Twenty Only</v>
      </c>
      <c r="BD82" s="62">
        <v>1985</v>
      </c>
      <c r="BE82" s="22">
        <f t="shared" si="14"/>
        <v>2245.43</v>
      </c>
      <c r="BF82" s="22">
        <f t="shared" si="16"/>
        <v>526025</v>
      </c>
      <c r="BG82" s="22"/>
      <c r="BI82" s="18">
        <v>54</v>
      </c>
      <c r="BJ82" s="7">
        <f t="shared" si="17"/>
        <v>61.0848</v>
      </c>
      <c r="BK82" s="20">
        <f t="shared" si="18"/>
        <v>61.08</v>
      </c>
    </row>
    <row r="83" spans="1:63" s="4" customFormat="1" ht="46.5" customHeight="1">
      <c r="A83" s="42">
        <v>71</v>
      </c>
      <c r="B83" s="95" t="s">
        <v>301</v>
      </c>
      <c r="C83" s="43" t="s">
        <v>117</v>
      </c>
      <c r="D83" s="23">
        <v>984</v>
      </c>
      <c r="E83" s="23" t="s">
        <v>276</v>
      </c>
      <c r="F83" s="18">
        <v>20.52</v>
      </c>
      <c r="G83" s="31"/>
      <c r="H83" s="32"/>
      <c r="I83" s="33" t="s">
        <v>34</v>
      </c>
      <c r="J83" s="34">
        <v>1</v>
      </c>
      <c r="K83" s="35" t="s">
        <v>59</v>
      </c>
      <c r="L83" s="35" t="s">
        <v>7</v>
      </c>
      <c r="M83" s="48"/>
      <c r="N83" s="31"/>
      <c r="O83" s="31"/>
      <c r="P83" s="36"/>
      <c r="Q83" s="31"/>
      <c r="R83" s="31"/>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73">
        <f>total_amount_ba($B$2,$D$2,D83,F83,J83,K83,M83)</f>
        <v>20191.68</v>
      </c>
      <c r="BB83" s="49">
        <f>BA83+SUM(N83:AZ83)</f>
        <v>20191.68</v>
      </c>
      <c r="BC83" s="37" t="str">
        <f>SpellNumber(L83,BB83)</f>
        <v>INR  Twenty Thousand One Hundred &amp; Ninety One  and Paise Sixty Eight Only</v>
      </c>
      <c r="BD83" s="62">
        <v>129</v>
      </c>
      <c r="BE83" s="22">
        <f>ROUND(BD83*1.12*1.01,2)</f>
        <v>145.92</v>
      </c>
      <c r="BF83" s="22">
        <f t="shared" si="16"/>
        <v>126936</v>
      </c>
      <c r="BG83" s="22"/>
      <c r="BI83" s="18">
        <v>18.14</v>
      </c>
      <c r="BJ83" s="7">
        <f t="shared" si="17"/>
        <v>20.519968</v>
      </c>
      <c r="BK83" s="20">
        <f t="shared" si="18"/>
        <v>20.52</v>
      </c>
    </row>
    <row r="84" spans="1:63" s="4" customFormat="1" ht="114" customHeight="1">
      <c r="A84" s="42">
        <v>72</v>
      </c>
      <c r="B84" s="96" t="s">
        <v>413</v>
      </c>
      <c r="C84" s="43" t="s">
        <v>118</v>
      </c>
      <c r="D84" s="23">
        <v>986</v>
      </c>
      <c r="E84" s="23" t="s">
        <v>276</v>
      </c>
      <c r="F84" s="18">
        <v>50</v>
      </c>
      <c r="G84" s="31"/>
      <c r="H84" s="32"/>
      <c r="I84" s="33" t="s">
        <v>34</v>
      </c>
      <c r="J84" s="34">
        <v>1</v>
      </c>
      <c r="K84" s="35" t="s">
        <v>59</v>
      </c>
      <c r="L84" s="35" t="s">
        <v>7</v>
      </c>
      <c r="M84" s="48"/>
      <c r="N84" s="31"/>
      <c r="O84" s="31"/>
      <c r="P84" s="36"/>
      <c r="Q84" s="31"/>
      <c r="R84" s="31"/>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73">
        <f t="shared" si="11"/>
        <v>49300</v>
      </c>
      <c r="BB84" s="49">
        <f t="shared" si="12"/>
        <v>49300</v>
      </c>
      <c r="BC84" s="37" t="str">
        <f t="shared" si="13"/>
        <v>INR  Forty Nine Thousand Three Hundred    Only</v>
      </c>
      <c r="BD84" s="62">
        <v>190</v>
      </c>
      <c r="BE84" s="22">
        <f t="shared" si="14"/>
        <v>214.93</v>
      </c>
      <c r="BF84" s="22">
        <f t="shared" si="16"/>
        <v>187340</v>
      </c>
      <c r="BG84" s="22"/>
      <c r="BI84" s="18">
        <v>44.2</v>
      </c>
      <c r="BJ84" s="7">
        <f t="shared" si="17"/>
        <v>49.99904</v>
      </c>
      <c r="BK84" s="20">
        <f t="shared" si="18"/>
        <v>50</v>
      </c>
    </row>
    <row r="85" spans="1:63" s="4" customFormat="1" ht="142.5">
      <c r="A85" s="42">
        <v>73</v>
      </c>
      <c r="B85" s="96" t="s">
        <v>414</v>
      </c>
      <c r="C85" s="43" t="s">
        <v>119</v>
      </c>
      <c r="D85" s="23">
        <v>812</v>
      </c>
      <c r="E85" s="23" t="s">
        <v>276</v>
      </c>
      <c r="F85" s="18">
        <v>51.02</v>
      </c>
      <c r="G85" s="31"/>
      <c r="H85" s="32"/>
      <c r="I85" s="33" t="s">
        <v>34</v>
      </c>
      <c r="J85" s="34">
        <v>1</v>
      </c>
      <c r="K85" s="35" t="s">
        <v>59</v>
      </c>
      <c r="L85" s="35" t="s">
        <v>7</v>
      </c>
      <c r="M85" s="48"/>
      <c r="N85" s="31"/>
      <c r="O85" s="31"/>
      <c r="P85" s="36"/>
      <c r="Q85" s="31"/>
      <c r="R85" s="31"/>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73">
        <f t="shared" si="11"/>
        <v>41428.24</v>
      </c>
      <c r="BB85" s="49">
        <f t="shared" si="12"/>
        <v>41428.24</v>
      </c>
      <c r="BC85" s="37" t="str">
        <f t="shared" si="13"/>
        <v>INR  Forty One Thousand Four Hundred &amp; Twenty Eight  and Paise Twenty Four Only</v>
      </c>
      <c r="BD85" s="62">
        <v>163</v>
      </c>
      <c r="BE85" s="22">
        <f t="shared" si="14"/>
        <v>184.39</v>
      </c>
      <c r="BF85" s="22">
        <f t="shared" si="16"/>
        <v>132356</v>
      </c>
      <c r="BG85" s="22"/>
      <c r="BI85" s="18">
        <v>45.1</v>
      </c>
      <c r="BJ85" s="7">
        <f t="shared" si="17"/>
        <v>51.01712</v>
      </c>
      <c r="BK85" s="20">
        <f t="shared" si="18"/>
        <v>51.02</v>
      </c>
    </row>
    <row r="86" spans="1:63" s="4" customFormat="1" ht="85.5">
      <c r="A86" s="42">
        <v>74</v>
      </c>
      <c r="B86" s="96" t="s">
        <v>228</v>
      </c>
      <c r="C86" s="43" t="s">
        <v>120</v>
      </c>
      <c r="D86" s="23">
        <v>842</v>
      </c>
      <c r="E86" s="23" t="s">
        <v>355</v>
      </c>
      <c r="F86" s="18">
        <v>79.18</v>
      </c>
      <c r="G86" s="31"/>
      <c r="H86" s="32"/>
      <c r="I86" s="33" t="s">
        <v>34</v>
      </c>
      <c r="J86" s="34">
        <v>1</v>
      </c>
      <c r="K86" s="35" t="s">
        <v>59</v>
      </c>
      <c r="L86" s="35" t="s">
        <v>7</v>
      </c>
      <c r="M86" s="48"/>
      <c r="N86" s="31"/>
      <c r="O86" s="31"/>
      <c r="P86" s="36"/>
      <c r="Q86" s="31"/>
      <c r="R86" s="31"/>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73">
        <f t="shared" si="11"/>
        <v>66669.56</v>
      </c>
      <c r="BB86" s="49">
        <f t="shared" si="12"/>
        <v>66669.56</v>
      </c>
      <c r="BC86" s="37" t="str">
        <f t="shared" si="13"/>
        <v>INR  Sixty Six Thousand Six Hundred &amp; Sixty Nine  and Paise Fifty Six Only</v>
      </c>
      <c r="BD86" s="62">
        <v>34</v>
      </c>
      <c r="BE86" s="22">
        <f t="shared" si="14"/>
        <v>38.46</v>
      </c>
      <c r="BF86" s="22">
        <f t="shared" si="16"/>
        <v>28628</v>
      </c>
      <c r="BG86" s="22"/>
      <c r="BI86" s="18">
        <v>70</v>
      </c>
      <c r="BJ86" s="7">
        <f t="shared" si="17"/>
        <v>79.184</v>
      </c>
      <c r="BK86" s="20">
        <f t="shared" si="18"/>
        <v>79.18</v>
      </c>
    </row>
    <row r="87" spans="1:63" s="4" customFormat="1" ht="99" customHeight="1">
      <c r="A87" s="42">
        <v>75</v>
      </c>
      <c r="B87" s="96" t="s">
        <v>302</v>
      </c>
      <c r="C87" s="43" t="s">
        <v>121</v>
      </c>
      <c r="D87" s="23">
        <v>856</v>
      </c>
      <c r="E87" s="23" t="s">
        <v>276</v>
      </c>
      <c r="F87" s="18">
        <v>95.02</v>
      </c>
      <c r="G87" s="31"/>
      <c r="H87" s="32"/>
      <c r="I87" s="33" t="s">
        <v>34</v>
      </c>
      <c r="J87" s="34">
        <v>1</v>
      </c>
      <c r="K87" s="35" t="s">
        <v>59</v>
      </c>
      <c r="L87" s="35" t="s">
        <v>7</v>
      </c>
      <c r="M87" s="48"/>
      <c r="N87" s="31"/>
      <c r="O87" s="31"/>
      <c r="P87" s="36"/>
      <c r="Q87" s="31"/>
      <c r="R87" s="31"/>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73">
        <f t="shared" si="11"/>
        <v>81337.12</v>
      </c>
      <c r="BB87" s="49">
        <f t="shared" si="12"/>
        <v>81337.12</v>
      </c>
      <c r="BC87" s="37" t="str">
        <f>SpellNumber(L87,BB87)</f>
        <v>INR  Eighty One Thousand Three Hundred &amp; Thirty Seven  and Paise Twelve Only</v>
      </c>
      <c r="BD87" s="62">
        <v>21</v>
      </c>
      <c r="BE87" s="22">
        <f t="shared" si="14"/>
        <v>23.76</v>
      </c>
      <c r="BF87" s="22">
        <f t="shared" si="16"/>
        <v>17976</v>
      </c>
      <c r="BG87" s="22"/>
      <c r="BI87" s="18">
        <v>84</v>
      </c>
      <c r="BJ87" s="7">
        <f t="shared" si="17"/>
        <v>95.0208</v>
      </c>
      <c r="BK87" s="20">
        <f t="shared" si="18"/>
        <v>95.02</v>
      </c>
    </row>
    <row r="88" spans="1:63" s="4" customFormat="1" ht="85.5">
      <c r="A88" s="42">
        <v>76</v>
      </c>
      <c r="B88" s="96" t="s">
        <v>415</v>
      </c>
      <c r="C88" s="43" t="s">
        <v>122</v>
      </c>
      <c r="D88" s="23">
        <v>756</v>
      </c>
      <c r="E88" s="23" t="s">
        <v>276</v>
      </c>
      <c r="F88" s="18">
        <v>7.92</v>
      </c>
      <c r="G88" s="31"/>
      <c r="H88" s="32"/>
      <c r="I88" s="33" t="s">
        <v>34</v>
      </c>
      <c r="J88" s="34">
        <v>1</v>
      </c>
      <c r="K88" s="35" t="s">
        <v>59</v>
      </c>
      <c r="L88" s="35" t="s">
        <v>7</v>
      </c>
      <c r="M88" s="48"/>
      <c r="N88" s="31"/>
      <c r="O88" s="31"/>
      <c r="P88" s="36"/>
      <c r="Q88" s="31"/>
      <c r="R88" s="31"/>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73">
        <f t="shared" si="11"/>
        <v>5987.52</v>
      </c>
      <c r="BB88" s="49">
        <f t="shared" si="12"/>
        <v>5987.52</v>
      </c>
      <c r="BC88" s="37" t="str">
        <f>SpellNumber(L88,BB88)</f>
        <v>INR  Five Thousand Nine Hundred &amp; Eighty Seven  and Paise Fifty Two Only</v>
      </c>
      <c r="BD88" s="62">
        <v>54</v>
      </c>
      <c r="BE88" s="22">
        <f t="shared" si="14"/>
        <v>61.08</v>
      </c>
      <c r="BF88" s="22">
        <f t="shared" si="16"/>
        <v>40824</v>
      </c>
      <c r="BG88" s="22"/>
      <c r="BI88" s="18">
        <v>7</v>
      </c>
      <c r="BJ88" s="7">
        <f t="shared" si="17"/>
        <v>7.9184</v>
      </c>
      <c r="BK88" s="20">
        <f t="shared" si="18"/>
        <v>7.92</v>
      </c>
    </row>
    <row r="89" spans="1:63" s="4" customFormat="1" ht="45.75" customHeight="1">
      <c r="A89" s="42">
        <v>77</v>
      </c>
      <c r="B89" s="96" t="s">
        <v>303</v>
      </c>
      <c r="C89" s="43" t="s">
        <v>123</v>
      </c>
      <c r="D89" s="23">
        <v>700</v>
      </c>
      <c r="E89" s="23" t="s">
        <v>276</v>
      </c>
      <c r="F89" s="18">
        <v>12.44</v>
      </c>
      <c r="G89" s="31"/>
      <c r="H89" s="32"/>
      <c r="I89" s="33" t="s">
        <v>34</v>
      </c>
      <c r="J89" s="34">
        <v>1</v>
      </c>
      <c r="K89" s="35" t="s">
        <v>59</v>
      </c>
      <c r="L89" s="35" t="s">
        <v>7</v>
      </c>
      <c r="M89" s="48"/>
      <c r="N89" s="31"/>
      <c r="O89" s="31"/>
      <c r="P89" s="36"/>
      <c r="Q89" s="31"/>
      <c r="R89" s="31"/>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73">
        <f>total_amount_ba($B$2,$D$2,D89,F89,J89,K89,M89)</f>
        <v>8708</v>
      </c>
      <c r="BB89" s="49">
        <f>BA89+SUM(N89:AZ89)</f>
        <v>8708</v>
      </c>
      <c r="BC89" s="37" t="str">
        <f>SpellNumber(L89,BB89)</f>
        <v>INR  Eight Thousand Seven Hundred &amp; Eight  Only</v>
      </c>
      <c r="BD89" s="62">
        <v>58</v>
      </c>
      <c r="BE89" s="22">
        <f>ROUND(BD89*1.12*1.01,2)</f>
        <v>65.61</v>
      </c>
      <c r="BF89" s="22">
        <f t="shared" si="16"/>
        <v>40600</v>
      </c>
      <c r="BG89" s="22"/>
      <c r="BI89" s="18">
        <v>11</v>
      </c>
      <c r="BJ89" s="7">
        <f t="shared" si="17"/>
        <v>12.4432</v>
      </c>
      <c r="BK89" s="20">
        <f t="shared" si="18"/>
        <v>12.44</v>
      </c>
    </row>
    <row r="90" spans="1:63" s="4" customFormat="1" ht="32.25" customHeight="1">
      <c r="A90" s="42">
        <v>78</v>
      </c>
      <c r="B90" s="96" t="s">
        <v>229</v>
      </c>
      <c r="C90" s="43" t="s">
        <v>124</v>
      </c>
      <c r="D90" s="23">
        <v>215</v>
      </c>
      <c r="E90" s="23" t="s">
        <v>367</v>
      </c>
      <c r="F90" s="18">
        <v>14.71</v>
      </c>
      <c r="G90" s="31"/>
      <c r="H90" s="32"/>
      <c r="I90" s="33" t="s">
        <v>34</v>
      </c>
      <c r="J90" s="34">
        <v>1</v>
      </c>
      <c r="K90" s="35" t="s">
        <v>59</v>
      </c>
      <c r="L90" s="35" t="s">
        <v>7</v>
      </c>
      <c r="M90" s="48"/>
      <c r="N90" s="31"/>
      <c r="O90" s="31"/>
      <c r="P90" s="36"/>
      <c r="Q90" s="31"/>
      <c r="R90" s="31"/>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73">
        <f t="shared" si="11"/>
        <v>3162.65</v>
      </c>
      <c r="BB90" s="49">
        <f t="shared" si="12"/>
        <v>3162.65</v>
      </c>
      <c r="BC90" s="37" t="str">
        <f t="shared" si="13"/>
        <v>INR  Three Thousand One Hundred &amp; Sixty Two  and Paise Sixty Five Only</v>
      </c>
      <c r="BD90" s="62">
        <v>18.14</v>
      </c>
      <c r="BE90" s="22">
        <f t="shared" si="14"/>
        <v>20.52</v>
      </c>
      <c r="BF90" s="22">
        <f t="shared" si="16"/>
        <v>3900.1</v>
      </c>
      <c r="BG90" s="22"/>
      <c r="BI90" s="18">
        <v>13</v>
      </c>
      <c r="BJ90" s="7">
        <f t="shared" si="17"/>
        <v>14.7056</v>
      </c>
      <c r="BK90" s="20">
        <f t="shared" si="18"/>
        <v>14.71</v>
      </c>
    </row>
    <row r="91" spans="1:63" s="4" customFormat="1" ht="100.5" customHeight="1">
      <c r="A91" s="42">
        <v>79</v>
      </c>
      <c r="B91" s="96" t="s">
        <v>416</v>
      </c>
      <c r="C91" s="43" t="s">
        <v>125</v>
      </c>
      <c r="D91" s="19">
        <v>650</v>
      </c>
      <c r="E91" s="20" t="s">
        <v>276</v>
      </c>
      <c r="F91" s="19">
        <v>11.46</v>
      </c>
      <c r="G91" s="31"/>
      <c r="H91" s="32"/>
      <c r="I91" s="33" t="s">
        <v>34</v>
      </c>
      <c r="J91" s="34">
        <v>1</v>
      </c>
      <c r="K91" s="35" t="s">
        <v>59</v>
      </c>
      <c r="L91" s="35" t="s">
        <v>7</v>
      </c>
      <c r="M91" s="48"/>
      <c r="N91" s="31"/>
      <c r="O91" s="31"/>
      <c r="P91" s="36"/>
      <c r="Q91" s="31"/>
      <c r="R91" s="31"/>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73">
        <f t="shared" si="11"/>
        <v>7449</v>
      </c>
      <c r="BB91" s="49">
        <f t="shared" si="12"/>
        <v>7449</v>
      </c>
      <c r="BC91" s="37" t="str">
        <f t="shared" si="13"/>
        <v>INR  Seven Thousand Four Hundred &amp; Forty Nine  Only</v>
      </c>
      <c r="BD91" s="62">
        <v>44.2</v>
      </c>
      <c r="BE91" s="22">
        <f t="shared" si="14"/>
        <v>50</v>
      </c>
      <c r="BF91" s="22">
        <f t="shared" si="16"/>
        <v>28730</v>
      </c>
      <c r="BG91" s="22"/>
      <c r="BI91" s="19">
        <v>10.13</v>
      </c>
      <c r="BJ91" s="7">
        <f t="shared" si="17"/>
        <v>11.459056</v>
      </c>
      <c r="BK91" s="20">
        <f t="shared" si="18"/>
        <v>11.46</v>
      </c>
    </row>
    <row r="92" spans="1:63" s="4" customFormat="1" ht="59.25" customHeight="1">
      <c r="A92" s="42">
        <v>80</v>
      </c>
      <c r="B92" s="96" t="s">
        <v>230</v>
      </c>
      <c r="C92" s="43" t="s">
        <v>126</v>
      </c>
      <c r="D92" s="19">
        <v>289</v>
      </c>
      <c r="E92" s="20" t="s">
        <v>355</v>
      </c>
      <c r="F92" s="19">
        <v>138.01</v>
      </c>
      <c r="G92" s="31"/>
      <c r="H92" s="32"/>
      <c r="I92" s="33" t="s">
        <v>34</v>
      </c>
      <c r="J92" s="34">
        <v>1</v>
      </c>
      <c r="K92" s="35" t="s">
        <v>59</v>
      </c>
      <c r="L92" s="35" t="s">
        <v>7</v>
      </c>
      <c r="M92" s="48"/>
      <c r="N92" s="31"/>
      <c r="O92" s="31"/>
      <c r="P92" s="36"/>
      <c r="Q92" s="31"/>
      <c r="R92" s="31"/>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73">
        <f t="shared" si="11"/>
        <v>39884.89</v>
      </c>
      <c r="BB92" s="49">
        <f t="shared" si="12"/>
        <v>39884.89</v>
      </c>
      <c r="BC92" s="37" t="str">
        <f t="shared" si="13"/>
        <v>INR  Thirty Nine Thousand Eight Hundred &amp; Eighty Four  and Paise Eighty Nine Only</v>
      </c>
      <c r="BD92" s="62">
        <v>45.1</v>
      </c>
      <c r="BE92" s="22">
        <f t="shared" si="14"/>
        <v>51.02</v>
      </c>
      <c r="BF92" s="22">
        <f t="shared" si="16"/>
        <v>13033.9</v>
      </c>
      <c r="BG92" s="22"/>
      <c r="BI92" s="19">
        <v>122</v>
      </c>
      <c r="BJ92" s="7">
        <f t="shared" si="17"/>
        <v>138.0064</v>
      </c>
      <c r="BK92" s="20">
        <f t="shared" si="18"/>
        <v>138.01</v>
      </c>
    </row>
    <row r="93" spans="1:63" s="4" customFormat="1" ht="58.5" customHeight="1">
      <c r="A93" s="42">
        <v>81</v>
      </c>
      <c r="B93" s="96" t="s">
        <v>417</v>
      </c>
      <c r="C93" s="43" t="s">
        <v>127</v>
      </c>
      <c r="D93" s="19">
        <v>66</v>
      </c>
      <c r="E93" s="20" t="s">
        <v>355</v>
      </c>
      <c r="F93" s="19">
        <v>42.99</v>
      </c>
      <c r="G93" s="31"/>
      <c r="H93" s="32"/>
      <c r="I93" s="33" t="s">
        <v>34</v>
      </c>
      <c r="J93" s="34">
        <v>1</v>
      </c>
      <c r="K93" s="35" t="s">
        <v>59</v>
      </c>
      <c r="L93" s="35" t="s">
        <v>7</v>
      </c>
      <c r="M93" s="48"/>
      <c r="N93" s="31"/>
      <c r="O93" s="31"/>
      <c r="P93" s="36"/>
      <c r="Q93" s="31"/>
      <c r="R93" s="31"/>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73">
        <f t="shared" si="11"/>
        <v>2837.34</v>
      </c>
      <c r="BB93" s="49">
        <f t="shared" si="12"/>
        <v>2837.34</v>
      </c>
      <c r="BC93" s="37" t="str">
        <f t="shared" si="13"/>
        <v>INR  Two Thousand Eight Hundred &amp; Thirty Seven  and Paise Thirty Four Only</v>
      </c>
      <c r="BD93" s="62">
        <v>70</v>
      </c>
      <c r="BE93" s="22">
        <f t="shared" si="14"/>
        <v>79.18</v>
      </c>
      <c r="BF93" s="22">
        <f t="shared" si="16"/>
        <v>4620</v>
      </c>
      <c r="BG93" s="22"/>
      <c r="BI93" s="19">
        <v>38</v>
      </c>
      <c r="BJ93" s="7">
        <f t="shared" si="17"/>
        <v>42.9856</v>
      </c>
      <c r="BK93" s="20">
        <f t="shared" si="18"/>
        <v>42.99</v>
      </c>
    </row>
    <row r="94" spans="1:63" s="4" customFormat="1" ht="96" customHeight="1">
      <c r="A94" s="42">
        <v>82</v>
      </c>
      <c r="B94" s="96" t="s">
        <v>418</v>
      </c>
      <c r="C94" s="43" t="s">
        <v>128</v>
      </c>
      <c r="D94" s="19">
        <v>132</v>
      </c>
      <c r="E94" s="20" t="s">
        <v>355</v>
      </c>
      <c r="F94" s="19">
        <v>91.63</v>
      </c>
      <c r="G94" s="31"/>
      <c r="H94" s="32"/>
      <c r="I94" s="33" t="s">
        <v>34</v>
      </c>
      <c r="J94" s="34">
        <v>1</v>
      </c>
      <c r="K94" s="35" t="s">
        <v>59</v>
      </c>
      <c r="L94" s="35" t="s">
        <v>7</v>
      </c>
      <c r="M94" s="48"/>
      <c r="N94" s="31"/>
      <c r="O94" s="31"/>
      <c r="P94" s="36"/>
      <c r="Q94" s="31"/>
      <c r="R94" s="31"/>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73">
        <f t="shared" si="11"/>
        <v>12095.16</v>
      </c>
      <c r="BB94" s="49">
        <f t="shared" si="12"/>
        <v>12095.16</v>
      </c>
      <c r="BC94" s="37" t="str">
        <f t="shared" si="13"/>
        <v>INR  Twelve Thousand  &amp;Ninety Five  and Paise Sixteen Only</v>
      </c>
      <c r="BD94" s="62">
        <v>84</v>
      </c>
      <c r="BE94" s="22">
        <f t="shared" si="14"/>
        <v>95.02</v>
      </c>
      <c r="BF94" s="22">
        <f t="shared" si="16"/>
        <v>11088</v>
      </c>
      <c r="BG94" s="22"/>
      <c r="BI94" s="19">
        <v>81</v>
      </c>
      <c r="BJ94" s="7">
        <f t="shared" si="17"/>
        <v>91.6272</v>
      </c>
      <c r="BK94" s="20">
        <f t="shared" si="18"/>
        <v>91.63</v>
      </c>
    </row>
    <row r="95" spans="1:63" s="4" customFormat="1" ht="91.5" customHeight="1">
      <c r="A95" s="42">
        <v>83</v>
      </c>
      <c r="B95" s="96" t="s">
        <v>419</v>
      </c>
      <c r="C95" s="43" t="s">
        <v>129</v>
      </c>
      <c r="D95" s="19">
        <v>132</v>
      </c>
      <c r="E95" s="20" t="s">
        <v>355</v>
      </c>
      <c r="F95" s="19">
        <v>89.36</v>
      </c>
      <c r="G95" s="31"/>
      <c r="H95" s="32"/>
      <c r="I95" s="33" t="s">
        <v>34</v>
      </c>
      <c r="J95" s="34">
        <f>IF(I95="Less(-)",-1,1)</f>
        <v>1</v>
      </c>
      <c r="K95" s="35" t="s">
        <v>59</v>
      </c>
      <c r="L95" s="35" t="s">
        <v>7</v>
      </c>
      <c r="M95" s="48"/>
      <c r="N95" s="31"/>
      <c r="O95" s="31"/>
      <c r="P95" s="36"/>
      <c r="Q95" s="31"/>
      <c r="R95" s="31"/>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73">
        <f t="shared" si="11"/>
        <v>11795.52</v>
      </c>
      <c r="BB95" s="49">
        <f t="shared" si="12"/>
        <v>11795.52</v>
      </c>
      <c r="BC95" s="37" t="str">
        <f t="shared" si="13"/>
        <v>INR  Eleven Thousand Seven Hundred &amp; Ninety Five  and Paise Fifty Two Only</v>
      </c>
      <c r="BD95" s="62">
        <v>7</v>
      </c>
      <c r="BE95" s="22">
        <f t="shared" si="14"/>
        <v>7.92</v>
      </c>
      <c r="BF95" s="22">
        <f t="shared" si="16"/>
        <v>924</v>
      </c>
      <c r="BG95" s="22"/>
      <c r="BI95" s="19">
        <v>79</v>
      </c>
      <c r="BJ95" s="7">
        <f t="shared" si="17"/>
        <v>89.3648</v>
      </c>
      <c r="BK95" s="20">
        <f t="shared" si="18"/>
        <v>89.36</v>
      </c>
    </row>
    <row r="96" spans="1:63" s="4" customFormat="1" ht="87" customHeight="1">
      <c r="A96" s="42">
        <v>84</v>
      </c>
      <c r="B96" s="95" t="s">
        <v>420</v>
      </c>
      <c r="C96" s="43" t="s">
        <v>375</v>
      </c>
      <c r="D96" s="23">
        <v>650</v>
      </c>
      <c r="E96" s="23" t="s">
        <v>355</v>
      </c>
      <c r="F96" s="18">
        <v>70.13</v>
      </c>
      <c r="G96" s="31"/>
      <c r="H96" s="32"/>
      <c r="I96" s="33" t="s">
        <v>34</v>
      </c>
      <c r="J96" s="34">
        <v>1</v>
      </c>
      <c r="K96" s="35" t="s">
        <v>59</v>
      </c>
      <c r="L96" s="35" t="s">
        <v>7</v>
      </c>
      <c r="M96" s="48"/>
      <c r="N96" s="31"/>
      <c r="O96" s="31"/>
      <c r="P96" s="36"/>
      <c r="Q96" s="31"/>
      <c r="R96" s="31"/>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73">
        <f t="shared" si="11"/>
        <v>45584.5</v>
      </c>
      <c r="BB96" s="49">
        <f t="shared" si="12"/>
        <v>45584.5</v>
      </c>
      <c r="BC96" s="37" t="s">
        <v>213</v>
      </c>
      <c r="BD96" s="62">
        <v>13</v>
      </c>
      <c r="BE96" s="22">
        <f t="shared" si="14"/>
        <v>14.71</v>
      </c>
      <c r="BF96" s="22">
        <f t="shared" si="16"/>
        <v>8450</v>
      </c>
      <c r="BG96" s="22"/>
      <c r="BI96" s="18">
        <v>62</v>
      </c>
      <c r="BJ96" s="7">
        <f t="shared" si="17"/>
        <v>70.1344</v>
      </c>
      <c r="BK96" s="20">
        <f t="shared" si="18"/>
        <v>70.13</v>
      </c>
    </row>
    <row r="97" spans="1:63" s="4" customFormat="1" ht="45.75" customHeight="1">
      <c r="A97" s="42">
        <v>85</v>
      </c>
      <c r="B97" s="95" t="s">
        <v>304</v>
      </c>
      <c r="C97" s="43" t="s">
        <v>130</v>
      </c>
      <c r="D97" s="23">
        <v>165</v>
      </c>
      <c r="E97" s="23" t="s">
        <v>355</v>
      </c>
      <c r="F97" s="18">
        <v>63.35</v>
      </c>
      <c r="G97" s="31"/>
      <c r="H97" s="32"/>
      <c r="I97" s="33" t="s">
        <v>34</v>
      </c>
      <c r="J97" s="34">
        <f>IF(I97="Less(-)",-1,1)</f>
        <v>1</v>
      </c>
      <c r="K97" s="35" t="s">
        <v>59</v>
      </c>
      <c r="L97" s="35" t="s">
        <v>7</v>
      </c>
      <c r="M97" s="48"/>
      <c r="N97" s="31"/>
      <c r="O97" s="31"/>
      <c r="P97" s="36"/>
      <c r="Q97" s="31"/>
      <c r="R97" s="31"/>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73">
        <f t="shared" si="11"/>
        <v>10452.75</v>
      </c>
      <c r="BB97" s="49">
        <f t="shared" si="12"/>
        <v>10452.75</v>
      </c>
      <c r="BC97" s="37" t="str">
        <f t="shared" si="13"/>
        <v>INR  Ten Thousand Four Hundred &amp; Fifty Two  and Paise Seventy Five Only</v>
      </c>
      <c r="BD97" s="62">
        <v>10.13</v>
      </c>
      <c r="BE97" s="22">
        <f t="shared" si="14"/>
        <v>11.46</v>
      </c>
      <c r="BF97" s="22">
        <f t="shared" si="16"/>
        <v>1671.45</v>
      </c>
      <c r="BG97" s="22"/>
      <c r="BI97" s="18">
        <v>56</v>
      </c>
      <c r="BJ97" s="7">
        <f t="shared" si="17"/>
        <v>63.3472</v>
      </c>
      <c r="BK97" s="20">
        <f t="shared" si="18"/>
        <v>63.35</v>
      </c>
    </row>
    <row r="98" spans="1:63" s="4" customFormat="1" ht="57.75" customHeight="1">
      <c r="A98" s="42">
        <v>86</v>
      </c>
      <c r="B98" s="95" t="s">
        <v>305</v>
      </c>
      <c r="C98" s="43" t="s">
        <v>131</v>
      </c>
      <c r="D98" s="23">
        <v>260</v>
      </c>
      <c r="E98" s="23" t="s">
        <v>355</v>
      </c>
      <c r="F98" s="18">
        <v>23.76</v>
      </c>
      <c r="G98" s="31"/>
      <c r="H98" s="32"/>
      <c r="I98" s="33" t="s">
        <v>34</v>
      </c>
      <c r="J98" s="34">
        <v>1</v>
      </c>
      <c r="K98" s="35" t="s">
        <v>59</v>
      </c>
      <c r="L98" s="35" t="s">
        <v>7</v>
      </c>
      <c r="M98" s="48"/>
      <c r="N98" s="31"/>
      <c r="O98" s="31"/>
      <c r="P98" s="36"/>
      <c r="Q98" s="31"/>
      <c r="R98" s="31"/>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73">
        <f t="shared" si="11"/>
        <v>6177.6</v>
      </c>
      <c r="BB98" s="49">
        <f t="shared" si="12"/>
        <v>6177.6</v>
      </c>
      <c r="BC98" s="37" t="str">
        <f t="shared" si="13"/>
        <v>INR  Six Thousand One Hundred &amp; Seventy Seven  and Paise Sixty Only</v>
      </c>
      <c r="BD98" s="62">
        <v>122</v>
      </c>
      <c r="BE98" s="22">
        <f t="shared" si="14"/>
        <v>138.01</v>
      </c>
      <c r="BF98" s="22">
        <f t="shared" si="16"/>
        <v>31720</v>
      </c>
      <c r="BG98" s="22"/>
      <c r="BI98" s="18">
        <v>21</v>
      </c>
      <c r="BJ98" s="7">
        <f t="shared" si="17"/>
        <v>23.7552</v>
      </c>
      <c r="BK98" s="20">
        <f t="shared" si="18"/>
        <v>23.76</v>
      </c>
    </row>
    <row r="99" spans="1:63" s="4" customFormat="1" ht="51" customHeight="1">
      <c r="A99" s="42">
        <v>87</v>
      </c>
      <c r="B99" s="96" t="s">
        <v>421</v>
      </c>
      <c r="C99" s="43" t="s">
        <v>132</v>
      </c>
      <c r="D99" s="23">
        <v>110</v>
      </c>
      <c r="E99" s="23" t="s">
        <v>355</v>
      </c>
      <c r="F99" s="18">
        <v>124.43</v>
      </c>
      <c r="G99" s="31"/>
      <c r="H99" s="32"/>
      <c r="I99" s="33" t="s">
        <v>34</v>
      </c>
      <c r="J99" s="34">
        <v>1</v>
      </c>
      <c r="K99" s="35" t="s">
        <v>59</v>
      </c>
      <c r="L99" s="35" t="s">
        <v>7</v>
      </c>
      <c r="M99" s="48"/>
      <c r="N99" s="31"/>
      <c r="O99" s="31"/>
      <c r="P99" s="36"/>
      <c r="Q99" s="31"/>
      <c r="R99" s="31"/>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73">
        <f>total_amount_ba($B$2,$D$2,D99,F99,J99,K99,M99)</f>
        <v>13687.3</v>
      </c>
      <c r="BB99" s="49">
        <f>BA99+SUM(N99:AZ99)</f>
        <v>13687.3</v>
      </c>
      <c r="BC99" s="37" t="str">
        <f>SpellNumber(L99,BB99)</f>
        <v>INR  Thirteen Thousand Six Hundred &amp; Eighty Seven  and Paise Thirty Only</v>
      </c>
      <c r="BD99" s="62">
        <v>194</v>
      </c>
      <c r="BE99" s="22">
        <f>ROUND(BD99*1.12*1.01,2)</f>
        <v>219.45</v>
      </c>
      <c r="BF99" s="22">
        <f t="shared" si="16"/>
        <v>21340</v>
      </c>
      <c r="BG99" s="22"/>
      <c r="BI99" s="18">
        <v>110</v>
      </c>
      <c r="BJ99" s="7">
        <f t="shared" si="17"/>
        <v>124.432</v>
      </c>
      <c r="BK99" s="20">
        <f t="shared" si="18"/>
        <v>124.43</v>
      </c>
    </row>
    <row r="100" spans="1:63" s="4" customFormat="1" ht="47.25" customHeight="1">
      <c r="A100" s="42">
        <v>88</v>
      </c>
      <c r="B100" s="96" t="s">
        <v>306</v>
      </c>
      <c r="C100" s="43" t="s">
        <v>133</v>
      </c>
      <c r="D100" s="23">
        <v>612</v>
      </c>
      <c r="E100" s="23" t="s">
        <v>355</v>
      </c>
      <c r="F100" s="18">
        <v>19.23</v>
      </c>
      <c r="G100" s="31"/>
      <c r="H100" s="32"/>
      <c r="I100" s="33" t="s">
        <v>34</v>
      </c>
      <c r="J100" s="34">
        <v>1</v>
      </c>
      <c r="K100" s="35" t="s">
        <v>59</v>
      </c>
      <c r="L100" s="35" t="s">
        <v>7</v>
      </c>
      <c r="M100" s="48"/>
      <c r="N100" s="31"/>
      <c r="O100" s="31"/>
      <c r="P100" s="36"/>
      <c r="Q100" s="31"/>
      <c r="R100" s="31"/>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73">
        <f t="shared" si="11"/>
        <v>11768.76</v>
      </c>
      <c r="BB100" s="49">
        <f t="shared" si="12"/>
        <v>11768.76</v>
      </c>
      <c r="BC100" s="37" t="str">
        <f t="shared" si="13"/>
        <v>INR  Eleven Thousand Seven Hundred &amp; Sixty Eight  and Paise Seventy Six Only</v>
      </c>
      <c r="BD100" s="62">
        <v>29</v>
      </c>
      <c r="BE100" s="22">
        <f t="shared" si="14"/>
        <v>32.8</v>
      </c>
      <c r="BF100" s="22">
        <f t="shared" si="16"/>
        <v>17748</v>
      </c>
      <c r="BG100" s="22"/>
      <c r="BI100" s="18">
        <v>17</v>
      </c>
      <c r="BJ100" s="7">
        <f t="shared" si="17"/>
        <v>19.2304</v>
      </c>
      <c r="BK100" s="20">
        <f t="shared" si="18"/>
        <v>19.23</v>
      </c>
    </row>
    <row r="101" spans="1:63" s="4" customFormat="1" ht="48" customHeight="1">
      <c r="A101" s="42">
        <v>89</v>
      </c>
      <c r="B101" s="96" t="s">
        <v>307</v>
      </c>
      <c r="C101" s="43" t="s">
        <v>134</v>
      </c>
      <c r="D101" s="23">
        <v>126</v>
      </c>
      <c r="E101" s="23" t="s">
        <v>355</v>
      </c>
      <c r="F101" s="18">
        <v>9.05</v>
      </c>
      <c r="G101" s="31"/>
      <c r="H101" s="32"/>
      <c r="I101" s="33" t="s">
        <v>34</v>
      </c>
      <c r="J101" s="34">
        <f>IF(I101="Less(-)",-1,1)</f>
        <v>1</v>
      </c>
      <c r="K101" s="35" t="s">
        <v>59</v>
      </c>
      <c r="L101" s="35" t="s">
        <v>7</v>
      </c>
      <c r="M101" s="48"/>
      <c r="N101" s="31"/>
      <c r="O101" s="31"/>
      <c r="P101" s="36"/>
      <c r="Q101" s="31"/>
      <c r="R101" s="31"/>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73">
        <f t="shared" si="11"/>
        <v>1140.3</v>
      </c>
      <c r="BB101" s="49">
        <f t="shared" si="12"/>
        <v>1140.3</v>
      </c>
      <c r="BC101" s="37" t="str">
        <f t="shared" si="13"/>
        <v>INR  One Thousand One Hundred &amp; Forty  and Paise Thirty Only</v>
      </c>
      <c r="BD101" s="62">
        <v>38</v>
      </c>
      <c r="BE101" s="22">
        <f t="shared" si="14"/>
        <v>42.99</v>
      </c>
      <c r="BF101" s="22">
        <f t="shared" si="16"/>
        <v>4788</v>
      </c>
      <c r="BG101" s="22"/>
      <c r="BI101" s="18">
        <v>8</v>
      </c>
      <c r="BJ101" s="7">
        <f t="shared" si="17"/>
        <v>9.0496</v>
      </c>
      <c r="BK101" s="20">
        <f t="shared" si="18"/>
        <v>9.05</v>
      </c>
    </row>
    <row r="102" spans="1:63" s="4" customFormat="1" ht="44.25" customHeight="1">
      <c r="A102" s="42">
        <v>90</v>
      </c>
      <c r="B102" s="96" t="s">
        <v>308</v>
      </c>
      <c r="C102" s="43" t="s">
        <v>135</v>
      </c>
      <c r="D102" s="23">
        <v>600</v>
      </c>
      <c r="E102" s="23" t="s">
        <v>355</v>
      </c>
      <c r="F102" s="18">
        <v>88.23</v>
      </c>
      <c r="G102" s="31"/>
      <c r="H102" s="32"/>
      <c r="I102" s="33" t="s">
        <v>34</v>
      </c>
      <c r="J102" s="34">
        <v>1</v>
      </c>
      <c r="K102" s="35" t="s">
        <v>59</v>
      </c>
      <c r="L102" s="35" t="s">
        <v>7</v>
      </c>
      <c r="M102" s="48"/>
      <c r="N102" s="31"/>
      <c r="O102" s="31"/>
      <c r="P102" s="36"/>
      <c r="Q102" s="31"/>
      <c r="R102" s="31"/>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73">
        <f t="shared" si="11"/>
        <v>52938</v>
      </c>
      <c r="BB102" s="49">
        <f t="shared" si="12"/>
        <v>52938</v>
      </c>
      <c r="BC102" s="37" t="s">
        <v>213</v>
      </c>
      <c r="BD102" s="63">
        <v>81</v>
      </c>
      <c r="BE102" s="22">
        <f t="shared" si="14"/>
        <v>91.63</v>
      </c>
      <c r="BF102" s="22">
        <f t="shared" si="16"/>
        <v>48600</v>
      </c>
      <c r="BG102" s="22"/>
      <c r="BI102" s="18">
        <v>78</v>
      </c>
      <c r="BJ102" s="7">
        <f t="shared" si="17"/>
        <v>88.2336</v>
      </c>
      <c r="BK102" s="20">
        <f t="shared" si="18"/>
        <v>88.23</v>
      </c>
    </row>
    <row r="103" spans="1:63" s="4" customFormat="1" ht="85.5">
      <c r="A103" s="42">
        <v>91</v>
      </c>
      <c r="B103" s="96" t="s">
        <v>422</v>
      </c>
      <c r="C103" s="43" t="s">
        <v>136</v>
      </c>
      <c r="D103" s="23">
        <v>27</v>
      </c>
      <c r="E103" s="23" t="s">
        <v>355</v>
      </c>
      <c r="F103" s="18">
        <v>606.32</v>
      </c>
      <c r="G103" s="31"/>
      <c r="H103" s="32"/>
      <c r="I103" s="33" t="s">
        <v>34</v>
      </c>
      <c r="J103" s="34">
        <v>1</v>
      </c>
      <c r="K103" s="35" t="s">
        <v>59</v>
      </c>
      <c r="L103" s="35" t="s">
        <v>7</v>
      </c>
      <c r="M103" s="48"/>
      <c r="N103" s="31"/>
      <c r="O103" s="31"/>
      <c r="P103" s="36"/>
      <c r="Q103" s="31"/>
      <c r="R103" s="31"/>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73">
        <f t="shared" si="11"/>
        <v>16370.64</v>
      </c>
      <c r="BB103" s="49">
        <f t="shared" si="12"/>
        <v>16370.64</v>
      </c>
      <c r="BC103" s="37" t="s">
        <v>214</v>
      </c>
      <c r="BD103" s="63">
        <v>79</v>
      </c>
      <c r="BE103" s="22">
        <f t="shared" si="14"/>
        <v>89.36</v>
      </c>
      <c r="BF103" s="22">
        <f t="shared" si="16"/>
        <v>2133</v>
      </c>
      <c r="BG103" s="22"/>
      <c r="BI103" s="18">
        <v>536</v>
      </c>
      <c r="BJ103" s="7">
        <f t="shared" si="17"/>
        <v>606.3232</v>
      </c>
      <c r="BK103" s="20">
        <f t="shared" si="18"/>
        <v>606.32</v>
      </c>
    </row>
    <row r="104" spans="1:63" s="4" customFormat="1" ht="43.5" customHeight="1">
      <c r="A104" s="42">
        <v>92</v>
      </c>
      <c r="B104" s="96" t="s">
        <v>231</v>
      </c>
      <c r="C104" s="43" t="s">
        <v>137</v>
      </c>
      <c r="D104" s="23">
        <v>26</v>
      </c>
      <c r="E104" s="23" t="s">
        <v>355</v>
      </c>
      <c r="F104" s="18">
        <v>19.23</v>
      </c>
      <c r="G104" s="31"/>
      <c r="H104" s="32"/>
      <c r="I104" s="33" t="s">
        <v>34</v>
      </c>
      <c r="J104" s="34">
        <f aca="true" t="shared" si="19" ref="J104:J111">IF(I104="Less(-)",-1,1)</f>
        <v>1</v>
      </c>
      <c r="K104" s="35" t="s">
        <v>59</v>
      </c>
      <c r="L104" s="35" t="s">
        <v>7</v>
      </c>
      <c r="M104" s="48"/>
      <c r="N104" s="31"/>
      <c r="O104" s="31"/>
      <c r="P104" s="36"/>
      <c r="Q104" s="31"/>
      <c r="R104" s="31"/>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73">
        <f t="shared" si="11"/>
        <v>499.98</v>
      </c>
      <c r="BB104" s="49">
        <f t="shared" si="12"/>
        <v>499.98</v>
      </c>
      <c r="BC104" s="37" t="str">
        <f t="shared" si="13"/>
        <v>INR  Four Hundred &amp; Ninety Nine  and Paise Ninety Eight Only</v>
      </c>
      <c r="BD104" s="63">
        <v>62</v>
      </c>
      <c r="BE104" s="22">
        <f t="shared" si="14"/>
        <v>70.13</v>
      </c>
      <c r="BF104" s="22">
        <f t="shared" si="16"/>
        <v>1612</v>
      </c>
      <c r="BG104" s="22"/>
      <c r="BI104" s="18">
        <v>17</v>
      </c>
      <c r="BJ104" s="7">
        <f t="shared" si="17"/>
        <v>19.2304</v>
      </c>
      <c r="BK104" s="20">
        <f t="shared" si="18"/>
        <v>19.23</v>
      </c>
    </row>
    <row r="105" spans="1:63" s="4" customFormat="1" ht="60.75" customHeight="1">
      <c r="A105" s="42">
        <v>93</v>
      </c>
      <c r="B105" s="96" t="s">
        <v>309</v>
      </c>
      <c r="C105" s="43" t="s">
        <v>138</v>
      </c>
      <c r="D105" s="23">
        <v>29</v>
      </c>
      <c r="E105" s="23" t="s">
        <v>276</v>
      </c>
      <c r="F105" s="18">
        <v>529.4</v>
      </c>
      <c r="G105" s="31"/>
      <c r="H105" s="32"/>
      <c r="I105" s="33" t="s">
        <v>34</v>
      </c>
      <c r="J105" s="34">
        <f t="shared" si="19"/>
        <v>1</v>
      </c>
      <c r="K105" s="35" t="s">
        <v>59</v>
      </c>
      <c r="L105" s="35" t="s">
        <v>7</v>
      </c>
      <c r="M105" s="48"/>
      <c r="N105" s="31"/>
      <c r="O105" s="31"/>
      <c r="P105" s="36"/>
      <c r="Q105" s="31"/>
      <c r="R105" s="31"/>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73">
        <f t="shared" si="11"/>
        <v>15352.6</v>
      </c>
      <c r="BB105" s="49">
        <f t="shared" si="12"/>
        <v>15352.6</v>
      </c>
      <c r="BC105" s="37" t="str">
        <f t="shared" si="13"/>
        <v>INR  Fifteen Thousand Three Hundred &amp; Fifty Two  and Paise Sixty Only</v>
      </c>
      <c r="BD105" s="63">
        <v>110</v>
      </c>
      <c r="BE105" s="22">
        <f t="shared" si="14"/>
        <v>124.43</v>
      </c>
      <c r="BF105" s="22">
        <f t="shared" si="16"/>
        <v>3190</v>
      </c>
      <c r="BG105" s="22"/>
      <c r="BI105" s="18">
        <v>468</v>
      </c>
      <c r="BJ105" s="7">
        <f t="shared" si="17"/>
        <v>529.4016</v>
      </c>
      <c r="BK105" s="20">
        <f t="shared" si="18"/>
        <v>529.4</v>
      </c>
    </row>
    <row r="106" spans="1:63" s="4" customFormat="1" ht="57.75" customHeight="1">
      <c r="A106" s="42">
        <v>94</v>
      </c>
      <c r="B106" s="96" t="s">
        <v>423</v>
      </c>
      <c r="C106" s="43" t="s">
        <v>139</v>
      </c>
      <c r="D106" s="23">
        <v>20</v>
      </c>
      <c r="E106" s="23" t="s">
        <v>368</v>
      </c>
      <c r="F106" s="18">
        <v>341.62</v>
      </c>
      <c r="G106" s="31"/>
      <c r="H106" s="32"/>
      <c r="I106" s="33" t="s">
        <v>34</v>
      </c>
      <c r="J106" s="34">
        <f>IF(I106="Less(-)",-1,1)</f>
        <v>1</v>
      </c>
      <c r="K106" s="35" t="s">
        <v>59</v>
      </c>
      <c r="L106" s="35" t="s">
        <v>7</v>
      </c>
      <c r="M106" s="48"/>
      <c r="N106" s="31"/>
      <c r="O106" s="31"/>
      <c r="P106" s="36"/>
      <c r="Q106" s="31"/>
      <c r="R106" s="31"/>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73">
        <f>total_amount_ba($B$2,$D$2,D106,F106,J106,K106,M106)</f>
        <v>6832.4</v>
      </c>
      <c r="BB106" s="49">
        <f>BA106+SUM(N106:AZ106)</f>
        <v>6832.4</v>
      </c>
      <c r="BC106" s="37" t="str">
        <f>SpellNumber(L106,BB106)</f>
        <v>INR  Six Thousand Eight Hundred &amp; Thirty Two  and Paise Forty Only</v>
      </c>
      <c r="BD106" s="63">
        <v>17</v>
      </c>
      <c r="BE106" s="22">
        <f>ROUND(BD106*1.12*1.01,2)</f>
        <v>19.23</v>
      </c>
      <c r="BF106" s="22">
        <f t="shared" si="16"/>
        <v>340</v>
      </c>
      <c r="BG106" s="22"/>
      <c r="BI106" s="18">
        <v>302</v>
      </c>
      <c r="BJ106" s="7">
        <f t="shared" si="17"/>
        <v>341.6224</v>
      </c>
      <c r="BK106" s="20">
        <f t="shared" si="18"/>
        <v>341.62</v>
      </c>
    </row>
    <row r="107" spans="1:63" s="4" customFormat="1" ht="85.5">
      <c r="A107" s="42">
        <v>95</v>
      </c>
      <c r="B107" s="96" t="s">
        <v>310</v>
      </c>
      <c r="C107" s="43" t="s">
        <v>140</v>
      </c>
      <c r="D107" s="23">
        <v>250</v>
      </c>
      <c r="E107" s="23" t="s">
        <v>358</v>
      </c>
      <c r="F107" s="18">
        <v>12.44</v>
      </c>
      <c r="G107" s="31"/>
      <c r="H107" s="32"/>
      <c r="I107" s="33" t="s">
        <v>34</v>
      </c>
      <c r="J107" s="34">
        <f>IF(I107="Less(-)",-1,1)</f>
        <v>1</v>
      </c>
      <c r="K107" s="35" t="s">
        <v>59</v>
      </c>
      <c r="L107" s="35" t="s">
        <v>7</v>
      </c>
      <c r="M107" s="48"/>
      <c r="N107" s="31"/>
      <c r="O107" s="31"/>
      <c r="P107" s="36"/>
      <c r="Q107" s="31"/>
      <c r="R107" s="31"/>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73">
        <f>total_amount_ba($B$2,$D$2,D107,F107,J107,K107,M107)</f>
        <v>3110</v>
      </c>
      <c r="BB107" s="49">
        <f>BA107+SUM(N107:AZ107)</f>
        <v>3110</v>
      </c>
      <c r="BC107" s="37" t="str">
        <f>SpellNumber(L107,BB107)</f>
        <v>INR  Three Thousand One Hundred &amp; Ten  Only</v>
      </c>
      <c r="BD107" s="63">
        <v>8</v>
      </c>
      <c r="BE107" s="22">
        <f>ROUND(BD107*1.12*1.01,2)</f>
        <v>9.05</v>
      </c>
      <c r="BF107" s="22">
        <f t="shared" si="16"/>
        <v>2000</v>
      </c>
      <c r="BG107" s="22"/>
      <c r="BI107" s="18">
        <v>11</v>
      </c>
      <c r="BJ107" s="7">
        <f t="shared" si="17"/>
        <v>12.4432</v>
      </c>
      <c r="BK107" s="20">
        <f t="shared" si="18"/>
        <v>12.44</v>
      </c>
    </row>
    <row r="108" spans="1:63" s="4" customFormat="1" ht="85.5" customHeight="1">
      <c r="A108" s="42">
        <v>96</v>
      </c>
      <c r="B108" s="96" t="s">
        <v>311</v>
      </c>
      <c r="C108" s="43" t="s">
        <v>141</v>
      </c>
      <c r="D108" s="23">
        <v>56</v>
      </c>
      <c r="E108" s="23" t="s">
        <v>201</v>
      </c>
      <c r="F108" s="18">
        <v>15.21</v>
      </c>
      <c r="G108" s="31"/>
      <c r="H108" s="32"/>
      <c r="I108" s="33" t="s">
        <v>34</v>
      </c>
      <c r="J108" s="34">
        <f t="shared" si="19"/>
        <v>1</v>
      </c>
      <c r="K108" s="35" t="s">
        <v>59</v>
      </c>
      <c r="L108" s="35" t="s">
        <v>7</v>
      </c>
      <c r="M108" s="48"/>
      <c r="N108" s="31"/>
      <c r="O108" s="31"/>
      <c r="P108" s="36"/>
      <c r="Q108" s="31"/>
      <c r="R108" s="31"/>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73">
        <f t="shared" si="11"/>
        <v>851.76</v>
      </c>
      <c r="BB108" s="49">
        <f t="shared" si="12"/>
        <v>851.76</v>
      </c>
      <c r="BC108" s="37" t="str">
        <f t="shared" si="13"/>
        <v>INR  Eight Hundred &amp; Fifty One  and Paise Seventy Six Only</v>
      </c>
      <c r="BD108" s="63">
        <v>536</v>
      </c>
      <c r="BE108" s="22">
        <f t="shared" si="14"/>
        <v>606.32</v>
      </c>
      <c r="BF108" s="22">
        <f t="shared" si="16"/>
        <v>30016</v>
      </c>
      <c r="BG108" s="22"/>
      <c r="BI108" s="92">
        <v>13.45</v>
      </c>
      <c r="BJ108" s="7">
        <f t="shared" si="17"/>
        <v>15.21464</v>
      </c>
      <c r="BK108" s="20">
        <f t="shared" si="18"/>
        <v>15.21</v>
      </c>
    </row>
    <row r="109" spans="1:63" s="4" customFormat="1" ht="129" customHeight="1">
      <c r="A109" s="42">
        <v>97</v>
      </c>
      <c r="B109" s="96" t="s">
        <v>424</v>
      </c>
      <c r="C109" s="43" t="s">
        <v>142</v>
      </c>
      <c r="D109" s="23">
        <v>20</v>
      </c>
      <c r="E109" s="23" t="s">
        <v>368</v>
      </c>
      <c r="F109" s="18">
        <v>67.87</v>
      </c>
      <c r="G109" s="31"/>
      <c r="H109" s="32"/>
      <c r="I109" s="33" t="s">
        <v>34</v>
      </c>
      <c r="J109" s="34">
        <f t="shared" si="19"/>
        <v>1</v>
      </c>
      <c r="K109" s="35" t="s">
        <v>59</v>
      </c>
      <c r="L109" s="35" t="s">
        <v>7</v>
      </c>
      <c r="M109" s="48"/>
      <c r="N109" s="31"/>
      <c r="O109" s="31"/>
      <c r="P109" s="36"/>
      <c r="Q109" s="31"/>
      <c r="R109" s="31"/>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73">
        <f t="shared" si="11"/>
        <v>1357.4</v>
      </c>
      <c r="BB109" s="49">
        <f t="shared" si="12"/>
        <v>1357.4</v>
      </c>
      <c r="BC109" s="37" t="str">
        <f t="shared" si="13"/>
        <v>INR  One Thousand Three Hundred &amp; Fifty Seven  and Paise Forty Only</v>
      </c>
      <c r="BD109" s="63">
        <v>17</v>
      </c>
      <c r="BE109" s="22">
        <f t="shared" si="14"/>
        <v>19.23</v>
      </c>
      <c r="BF109" s="22">
        <f t="shared" si="16"/>
        <v>340</v>
      </c>
      <c r="BG109" s="22"/>
      <c r="BI109" s="18">
        <v>60</v>
      </c>
      <c r="BJ109" s="7">
        <f t="shared" si="17"/>
        <v>67.872</v>
      </c>
      <c r="BK109" s="20">
        <f t="shared" si="18"/>
        <v>67.87</v>
      </c>
    </row>
    <row r="110" spans="1:63" s="4" customFormat="1" ht="318.75" customHeight="1">
      <c r="A110" s="42">
        <v>98</v>
      </c>
      <c r="B110" s="96" t="s">
        <v>425</v>
      </c>
      <c r="C110" s="43" t="s">
        <v>143</v>
      </c>
      <c r="D110" s="23">
        <v>52</v>
      </c>
      <c r="E110" s="23" t="s">
        <v>355</v>
      </c>
      <c r="F110" s="18">
        <v>874.42</v>
      </c>
      <c r="G110" s="31"/>
      <c r="H110" s="32"/>
      <c r="I110" s="33" t="s">
        <v>34</v>
      </c>
      <c r="J110" s="34">
        <f t="shared" si="19"/>
        <v>1</v>
      </c>
      <c r="K110" s="35" t="s">
        <v>59</v>
      </c>
      <c r="L110" s="35" t="s">
        <v>7</v>
      </c>
      <c r="M110" s="48"/>
      <c r="N110" s="31"/>
      <c r="O110" s="31"/>
      <c r="P110" s="36"/>
      <c r="Q110" s="31"/>
      <c r="R110" s="31"/>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73">
        <f t="shared" si="11"/>
        <v>45469.84</v>
      </c>
      <c r="BB110" s="49">
        <f t="shared" si="12"/>
        <v>45469.84</v>
      </c>
      <c r="BC110" s="37" t="str">
        <f t="shared" si="13"/>
        <v>INR  Forty Five Thousand Four Hundred &amp; Sixty Nine  and Paise Eighty Four Only</v>
      </c>
      <c r="BD110" s="63">
        <v>468</v>
      </c>
      <c r="BE110" s="22">
        <f t="shared" si="14"/>
        <v>529.4</v>
      </c>
      <c r="BF110" s="22">
        <f t="shared" si="16"/>
        <v>24336</v>
      </c>
      <c r="BG110" s="22"/>
      <c r="BI110" s="18">
        <v>773</v>
      </c>
      <c r="BJ110" s="7">
        <f t="shared" si="17"/>
        <v>874.4176</v>
      </c>
      <c r="BK110" s="20">
        <f t="shared" si="18"/>
        <v>874.42</v>
      </c>
    </row>
    <row r="111" spans="1:63" s="4" customFormat="1" ht="228">
      <c r="A111" s="42">
        <v>99</v>
      </c>
      <c r="B111" s="96" t="s">
        <v>312</v>
      </c>
      <c r="C111" s="43" t="s">
        <v>144</v>
      </c>
      <c r="D111" s="23">
        <v>25</v>
      </c>
      <c r="E111" s="23" t="s">
        <v>369</v>
      </c>
      <c r="F111" s="18">
        <v>330.31</v>
      </c>
      <c r="G111" s="31"/>
      <c r="H111" s="32"/>
      <c r="I111" s="33" t="s">
        <v>34</v>
      </c>
      <c r="J111" s="34">
        <f t="shared" si="19"/>
        <v>1</v>
      </c>
      <c r="K111" s="35" t="s">
        <v>59</v>
      </c>
      <c r="L111" s="35" t="s">
        <v>7</v>
      </c>
      <c r="M111" s="48"/>
      <c r="N111" s="31"/>
      <c r="O111" s="31"/>
      <c r="P111" s="36"/>
      <c r="Q111" s="31"/>
      <c r="R111" s="31"/>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73">
        <f t="shared" si="11"/>
        <v>8257.75</v>
      </c>
      <c r="BB111" s="49">
        <f t="shared" si="12"/>
        <v>8257.75</v>
      </c>
      <c r="BC111" s="37" t="str">
        <f t="shared" si="13"/>
        <v>INR  Eight Thousand Two Hundred &amp; Fifty Seven  and Paise Seventy Five Only</v>
      </c>
      <c r="BD111" s="63">
        <v>2878</v>
      </c>
      <c r="BE111" s="22">
        <f t="shared" si="14"/>
        <v>3255.59</v>
      </c>
      <c r="BF111" s="22">
        <f t="shared" si="16"/>
        <v>71950</v>
      </c>
      <c r="BG111" s="22"/>
      <c r="BI111" s="18">
        <v>292</v>
      </c>
      <c r="BJ111" s="7">
        <f t="shared" si="17"/>
        <v>330.3104</v>
      </c>
      <c r="BK111" s="20">
        <f t="shared" si="18"/>
        <v>330.31</v>
      </c>
    </row>
    <row r="112" spans="1:63" s="4" customFormat="1" ht="228">
      <c r="A112" s="42">
        <v>100</v>
      </c>
      <c r="B112" s="96" t="s">
        <v>313</v>
      </c>
      <c r="C112" s="43" t="s">
        <v>145</v>
      </c>
      <c r="D112" s="23">
        <v>25</v>
      </c>
      <c r="E112" s="23" t="s">
        <v>369</v>
      </c>
      <c r="F112" s="18">
        <v>266.96</v>
      </c>
      <c r="G112" s="31"/>
      <c r="H112" s="32"/>
      <c r="I112" s="33" t="s">
        <v>34</v>
      </c>
      <c r="J112" s="34">
        <v>1</v>
      </c>
      <c r="K112" s="35" t="s">
        <v>59</v>
      </c>
      <c r="L112" s="35" t="s">
        <v>7</v>
      </c>
      <c r="M112" s="48"/>
      <c r="N112" s="31"/>
      <c r="O112" s="31"/>
      <c r="P112" s="36"/>
      <c r="Q112" s="31"/>
      <c r="R112" s="31"/>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73">
        <f t="shared" si="11"/>
        <v>6674</v>
      </c>
      <c r="BB112" s="49">
        <f t="shared" si="12"/>
        <v>6674</v>
      </c>
      <c r="BC112" s="37" t="s">
        <v>215</v>
      </c>
      <c r="BD112" s="63">
        <v>13.28</v>
      </c>
      <c r="BE112" s="22">
        <f t="shared" si="14"/>
        <v>15.02</v>
      </c>
      <c r="BF112" s="22">
        <f t="shared" si="16"/>
        <v>332</v>
      </c>
      <c r="BG112" s="22"/>
      <c r="BI112" s="18">
        <v>236</v>
      </c>
      <c r="BJ112" s="7">
        <f t="shared" si="17"/>
        <v>266.9632</v>
      </c>
      <c r="BK112" s="20">
        <f t="shared" si="18"/>
        <v>266.96</v>
      </c>
    </row>
    <row r="113" spans="1:63" s="4" customFormat="1" ht="228">
      <c r="A113" s="42">
        <v>101</v>
      </c>
      <c r="B113" s="96" t="s">
        <v>314</v>
      </c>
      <c r="C113" s="43" t="s">
        <v>376</v>
      </c>
      <c r="D113" s="23">
        <v>25</v>
      </c>
      <c r="E113" s="23" t="s">
        <v>369</v>
      </c>
      <c r="F113" s="18">
        <v>145.92</v>
      </c>
      <c r="G113" s="31"/>
      <c r="H113" s="32"/>
      <c r="I113" s="33" t="s">
        <v>34</v>
      </c>
      <c r="J113" s="34">
        <v>1</v>
      </c>
      <c r="K113" s="35" t="s">
        <v>59</v>
      </c>
      <c r="L113" s="35" t="s">
        <v>7</v>
      </c>
      <c r="M113" s="48"/>
      <c r="N113" s="31"/>
      <c r="O113" s="31"/>
      <c r="P113" s="36"/>
      <c r="Q113" s="31"/>
      <c r="R113" s="31"/>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73">
        <f t="shared" si="11"/>
        <v>3648</v>
      </c>
      <c r="BB113" s="49">
        <f t="shared" si="12"/>
        <v>3648</v>
      </c>
      <c r="BC113" s="37" t="s">
        <v>216</v>
      </c>
      <c r="BD113" s="63">
        <v>309</v>
      </c>
      <c r="BE113" s="22">
        <f t="shared" si="14"/>
        <v>349.54</v>
      </c>
      <c r="BF113" s="22">
        <f t="shared" si="16"/>
        <v>7725</v>
      </c>
      <c r="BG113" s="22"/>
      <c r="BI113" s="92">
        <v>129</v>
      </c>
      <c r="BJ113" s="7">
        <f t="shared" si="17"/>
        <v>145.9248</v>
      </c>
      <c r="BK113" s="20">
        <f t="shared" si="18"/>
        <v>145.92</v>
      </c>
    </row>
    <row r="114" spans="1:63" s="4" customFormat="1" ht="228">
      <c r="A114" s="42">
        <v>102</v>
      </c>
      <c r="B114" s="96" t="s">
        <v>315</v>
      </c>
      <c r="C114" s="43" t="s">
        <v>146</v>
      </c>
      <c r="D114" s="23">
        <v>25</v>
      </c>
      <c r="E114" s="23" t="s">
        <v>369</v>
      </c>
      <c r="F114" s="18">
        <v>200.22</v>
      </c>
      <c r="G114" s="31"/>
      <c r="H114" s="32"/>
      <c r="I114" s="33" t="s">
        <v>34</v>
      </c>
      <c r="J114" s="34">
        <v>1</v>
      </c>
      <c r="K114" s="35" t="s">
        <v>59</v>
      </c>
      <c r="L114" s="35" t="s">
        <v>7</v>
      </c>
      <c r="M114" s="48"/>
      <c r="N114" s="31"/>
      <c r="O114" s="31"/>
      <c r="P114" s="36"/>
      <c r="Q114" s="31"/>
      <c r="R114" s="31"/>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73">
        <f t="shared" si="11"/>
        <v>5005.5</v>
      </c>
      <c r="BB114" s="49">
        <f>BA114+SUM(N114:AZ114)</f>
        <v>5005.5</v>
      </c>
      <c r="BC114" s="37" t="s">
        <v>216</v>
      </c>
      <c r="BD114" s="63">
        <v>88</v>
      </c>
      <c r="BE114" s="22">
        <f>ROUND(BD114*1.12*1.01,2)</f>
        <v>99.55</v>
      </c>
      <c r="BF114" s="22">
        <f t="shared" si="16"/>
        <v>2200</v>
      </c>
      <c r="BG114" s="22"/>
      <c r="BI114" s="92">
        <v>177</v>
      </c>
      <c r="BJ114" s="7">
        <f t="shared" si="17"/>
        <v>200.2224</v>
      </c>
      <c r="BK114" s="20">
        <f t="shared" si="18"/>
        <v>200.22</v>
      </c>
    </row>
    <row r="115" spans="1:63" s="4" customFormat="1" ht="216" customHeight="1">
      <c r="A115" s="42">
        <v>103</v>
      </c>
      <c r="B115" s="96" t="s">
        <v>316</v>
      </c>
      <c r="C115" s="43" t="s">
        <v>147</v>
      </c>
      <c r="D115" s="23">
        <v>25</v>
      </c>
      <c r="E115" s="23" t="s">
        <v>369</v>
      </c>
      <c r="F115" s="18">
        <v>154.97</v>
      </c>
      <c r="G115" s="31"/>
      <c r="H115" s="32"/>
      <c r="I115" s="33" t="s">
        <v>34</v>
      </c>
      <c r="J115" s="34">
        <v>1</v>
      </c>
      <c r="K115" s="35" t="s">
        <v>59</v>
      </c>
      <c r="L115" s="35" t="s">
        <v>7</v>
      </c>
      <c r="M115" s="48"/>
      <c r="N115" s="31"/>
      <c r="O115" s="31"/>
      <c r="P115" s="36"/>
      <c r="Q115" s="31"/>
      <c r="R115" s="31"/>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73">
        <f t="shared" si="11"/>
        <v>3874.25</v>
      </c>
      <c r="BB115" s="49">
        <f>BA115+SUM(N115:AZ115)</f>
        <v>3874.25</v>
      </c>
      <c r="BC115" s="37" t="s">
        <v>217</v>
      </c>
      <c r="BD115" s="64">
        <v>292</v>
      </c>
      <c r="BE115" s="22">
        <f>ROUND(BD115*1.12*1.01,2)</f>
        <v>330.31</v>
      </c>
      <c r="BF115" s="22">
        <f t="shared" si="16"/>
        <v>7300</v>
      </c>
      <c r="BG115" s="22"/>
      <c r="BI115" s="18">
        <v>137</v>
      </c>
      <c r="BJ115" s="7">
        <f t="shared" si="17"/>
        <v>154.9744</v>
      </c>
      <c r="BK115" s="20">
        <f t="shared" si="18"/>
        <v>154.97</v>
      </c>
    </row>
    <row r="116" spans="1:63" s="4" customFormat="1" ht="75" customHeight="1">
      <c r="A116" s="42">
        <v>104</v>
      </c>
      <c r="B116" s="96" t="s">
        <v>317</v>
      </c>
      <c r="C116" s="43" t="s">
        <v>148</v>
      </c>
      <c r="D116" s="23">
        <v>25</v>
      </c>
      <c r="E116" s="23" t="s">
        <v>368</v>
      </c>
      <c r="F116" s="18">
        <v>1861.96</v>
      </c>
      <c r="G116" s="31"/>
      <c r="H116" s="32"/>
      <c r="I116" s="33" t="s">
        <v>34</v>
      </c>
      <c r="J116" s="34">
        <v>1</v>
      </c>
      <c r="K116" s="35" t="s">
        <v>59</v>
      </c>
      <c r="L116" s="35" t="s">
        <v>7</v>
      </c>
      <c r="M116" s="48"/>
      <c r="N116" s="31"/>
      <c r="O116" s="31"/>
      <c r="P116" s="36"/>
      <c r="Q116" s="31"/>
      <c r="R116" s="31"/>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73">
        <f aca="true" t="shared" si="20" ref="BA116:BA155">total_amount_ba($B$2,$D$2,D116,F116,J116,K116,M116)</f>
        <v>46549</v>
      </c>
      <c r="BB116" s="49">
        <f aca="true" t="shared" si="21" ref="BB116:BB156">BA116+SUM(N116:AZ116)</f>
        <v>46549</v>
      </c>
      <c r="BC116" s="37" t="s">
        <v>217</v>
      </c>
      <c r="BD116" s="64">
        <v>236</v>
      </c>
      <c r="BE116" s="22">
        <f aca="true" t="shared" si="22" ref="BE116:BE137">ROUND(BD116*1.12*1.01,2)</f>
        <v>266.96</v>
      </c>
      <c r="BF116" s="22">
        <f t="shared" si="16"/>
        <v>5900</v>
      </c>
      <c r="BG116" s="22"/>
      <c r="BI116" s="93">
        <v>1646</v>
      </c>
      <c r="BJ116" s="7">
        <f t="shared" si="17"/>
        <v>1861.9552</v>
      </c>
      <c r="BK116" s="20">
        <f t="shared" si="18"/>
        <v>1861.96</v>
      </c>
    </row>
    <row r="117" spans="1:63" s="4" customFormat="1" ht="69.75" customHeight="1">
      <c r="A117" s="42">
        <v>105</v>
      </c>
      <c r="B117" s="96" t="s">
        <v>318</v>
      </c>
      <c r="C117" s="43" t="s">
        <v>149</v>
      </c>
      <c r="D117" s="23">
        <v>25</v>
      </c>
      <c r="E117" s="23" t="s">
        <v>368</v>
      </c>
      <c r="F117" s="18">
        <v>1423.05</v>
      </c>
      <c r="G117" s="31"/>
      <c r="H117" s="32"/>
      <c r="I117" s="33" t="s">
        <v>34</v>
      </c>
      <c r="J117" s="34">
        <f aca="true" t="shared" si="23" ref="J117:J129">IF(I117="Less(-)",-1,1)</f>
        <v>1</v>
      </c>
      <c r="K117" s="35" t="s">
        <v>59</v>
      </c>
      <c r="L117" s="35" t="s">
        <v>7</v>
      </c>
      <c r="M117" s="48"/>
      <c r="N117" s="31"/>
      <c r="O117" s="31"/>
      <c r="P117" s="36"/>
      <c r="Q117" s="31"/>
      <c r="R117" s="31"/>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73">
        <f t="shared" si="20"/>
        <v>35576.25</v>
      </c>
      <c r="BB117" s="49">
        <f t="shared" si="21"/>
        <v>35576.25</v>
      </c>
      <c r="BC117" s="37" t="str">
        <f aca="true" t="shared" si="24" ref="BC117:BC156">SpellNumber(L117,BB117)</f>
        <v>INR  Thirty Five Thousand Five Hundred &amp; Seventy Six  and Paise Twenty Five Only</v>
      </c>
      <c r="BD117" s="64">
        <v>177</v>
      </c>
      <c r="BE117" s="22">
        <f t="shared" si="22"/>
        <v>200.22</v>
      </c>
      <c r="BF117" s="22">
        <f t="shared" si="16"/>
        <v>4425</v>
      </c>
      <c r="BG117" s="22"/>
      <c r="BI117" s="18">
        <v>1258</v>
      </c>
      <c r="BJ117" s="7">
        <f t="shared" si="17"/>
        <v>1423.0496</v>
      </c>
      <c r="BK117" s="20">
        <f t="shared" si="18"/>
        <v>1423.05</v>
      </c>
    </row>
    <row r="118" spans="1:63" s="4" customFormat="1" ht="76.5" customHeight="1">
      <c r="A118" s="42">
        <v>106</v>
      </c>
      <c r="B118" s="96" t="s">
        <v>319</v>
      </c>
      <c r="C118" s="43" t="s">
        <v>150</v>
      </c>
      <c r="D118" s="23">
        <v>25</v>
      </c>
      <c r="E118" s="23" t="s">
        <v>368</v>
      </c>
      <c r="F118" s="18">
        <v>1031.65</v>
      </c>
      <c r="G118" s="31"/>
      <c r="H118" s="32"/>
      <c r="I118" s="33" t="s">
        <v>34</v>
      </c>
      <c r="J118" s="34">
        <f t="shared" si="23"/>
        <v>1</v>
      </c>
      <c r="K118" s="35" t="s">
        <v>59</v>
      </c>
      <c r="L118" s="35" t="s">
        <v>7</v>
      </c>
      <c r="M118" s="48"/>
      <c r="N118" s="31"/>
      <c r="O118" s="31"/>
      <c r="P118" s="36"/>
      <c r="Q118" s="31"/>
      <c r="R118" s="31"/>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73">
        <f t="shared" si="20"/>
        <v>25791.25</v>
      </c>
      <c r="BB118" s="49">
        <f t="shared" si="21"/>
        <v>25791.25</v>
      </c>
      <c r="BC118" s="37" t="str">
        <f t="shared" si="24"/>
        <v>INR  Twenty Five Thousand Seven Hundred &amp; Ninety One  and Paise Twenty Five Only</v>
      </c>
      <c r="BD118" s="64">
        <v>129</v>
      </c>
      <c r="BE118" s="22">
        <f t="shared" si="22"/>
        <v>145.92</v>
      </c>
      <c r="BF118" s="22">
        <f t="shared" si="16"/>
        <v>3225</v>
      </c>
      <c r="BG118" s="22"/>
      <c r="BI118" s="18">
        <v>912</v>
      </c>
      <c r="BJ118" s="7">
        <f t="shared" si="17"/>
        <v>1031.6544</v>
      </c>
      <c r="BK118" s="20">
        <f t="shared" si="18"/>
        <v>1031.65</v>
      </c>
    </row>
    <row r="119" spans="1:63" s="4" customFormat="1" ht="85.5">
      <c r="A119" s="42">
        <v>107</v>
      </c>
      <c r="B119" s="96" t="s">
        <v>232</v>
      </c>
      <c r="C119" s="43" t="s">
        <v>151</v>
      </c>
      <c r="D119" s="23">
        <v>3</v>
      </c>
      <c r="E119" s="23" t="s">
        <v>368</v>
      </c>
      <c r="F119" s="18">
        <v>1607.44</v>
      </c>
      <c r="G119" s="31"/>
      <c r="H119" s="32"/>
      <c r="I119" s="33" t="s">
        <v>34</v>
      </c>
      <c r="J119" s="34">
        <f t="shared" si="23"/>
        <v>1</v>
      </c>
      <c r="K119" s="35" t="s">
        <v>59</v>
      </c>
      <c r="L119" s="35" t="s">
        <v>7</v>
      </c>
      <c r="M119" s="48"/>
      <c r="N119" s="31"/>
      <c r="O119" s="31"/>
      <c r="P119" s="36"/>
      <c r="Q119" s="31"/>
      <c r="R119" s="31"/>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73">
        <f t="shared" si="20"/>
        <v>4822.32</v>
      </c>
      <c r="BB119" s="49">
        <f t="shared" si="21"/>
        <v>4822.32</v>
      </c>
      <c r="BC119" s="37" t="str">
        <f t="shared" si="24"/>
        <v>INR  Four Thousand Eight Hundred &amp; Twenty Two  and Paise Thirty Two Only</v>
      </c>
      <c r="BD119" s="64">
        <v>137</v>
      </c>
      <c r="BE119" s="22">
        <f t="shared" si="22"/>
        <v>154.97</v>
      </c>
      <c r="BF119" s="22">
        <f t="shared" si="16"/>
        <v>411</v>
      </c>
      <c r="BG119" s="22"/>
      <c r="BI119" s="18">
        <v>1421</v>
      </c>
      <c r="BJ119" s="7">
        <f t="shared" si="17"/>
        <v>1607.4352</v>
      </c>
      <c r="BK119" s="20">
        <f t="shared" si="18"/>
        <v>1607.44</v>
      </c>
    </row>
    <row r="120" spans="1:63" s="4" customFormat="1" ht="62.25" customHeight="1">
      <c r="A120" s="42">
        <v>108</v>
      </c>
      <c r="B120" s="96" t="s">
        <v>233</v>
      </c>
      <c r="C120" s="43" t="s">
        <v>152</v>
      </c>
      <c r="D120" s="23">
        <v>3</v>
      </c>
      <c r="E120" s="23" t="s">
        <v>368</v>
      </c>
      <c r="F120" s="18">
        <v>548.63</v>
      </c>
      <c r="G120" s="31"/>
      <c r="H120" s="32"/>
      <c r="I120" s="33" t="s">
        <v>34</v>
      </c>
      <c r="J120" s="34">
        <f t="shared" si="23"/>
        <v>1</v>
      </c>
      <c r="K120" s="35" t="s">
        <v>59</v>
      </c>
      <c r="L120" s="35" t="s">
        <v>7</v>
      </c>
      <c r="M120" s="48"/>
      <c r="N120" s="31"/>
      <c r="O120" s="31"/>
      <c r="P120" s="36"/>
      <c r="Q120" s="31"/>
      <c r="R120" s="31"/>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73">
        <f t="shared" si="20"/>
        <v>1645.89</v>
      </c>
      <c r="BB120" s="49">
        <f t="shared" si="21"/>
        <v>1645.89</v>
      </c>
      <c r="BC120" s="37" t="str">
        <f t="shared" si="24"/>
        <v>INR  One Thousand Six Hundred &amp; Forty Five  and Paise Eighty Nine Only</v>
      </c>
      <c r="BD120" s="64">
        <v>1646</v>
      </c>
      <c r="BE120" s="22">
        <f t="shared" si="22"/>
        <v>1861.96</v>
      </c>
      <c r="BF120" s="22">
        <f t="shared" si="16"/>
        <v>4938</v>
      </c>
      <c r="BG120" s="22"/>
      <c r="BI120" s="18">
        <v>485</v>
      </c>
      <c r="BJ120" s="7">
        <f t="shared" si="17"/>
        <v>548.632</v>
      </c>
      <c r="BK120" s="20">
        <f t="shared" si="18"/>
        <v>548.63</v>
      </c>
    </row>
    <row r="121" spans="1:63" s="4" customFormat="1" ht="60.75" customHeight="1">
      <c r="A121" s="42">
        <v>109</v>
      </c>
      <c r="B121" s="96" t="s">
        <v>218</v>
      </c>
      <c r="C121" s="43" t="s">
        <v>153</v>
      </c>
      <c r="D121" s="23">
        <v>3</v>
      </c>
      <c r="E121" s="23" t="s">
        <v>368</v>
      </c>
      <c r="F121" s="18">
        <v>1148.17</v>
      </c>
      <c r="G121" s="31"/>
      <c r="H121" s="32"/>
      <c r="I121" s="33" t="s">
        <v>34</v>
      </c>
      <c r="J121" s="34">
        <f t="shared" si="23"/>
        <v>1</v>
      </c>
      <c r="K121" s="35" t="s">
        <v>59</v>
      </c>
      <c r="L121" s="35" t="s">
        <v>7</v>
      </c>
      <c r="M121" s="48"/>
      <c r="N121" s="31"/>
      <c r="O121" s="31"/>
      <c r="P121" s="36"/>
      <c r="Q121" s="31"/>
      <c r="R121" s="31"/>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73">
        <f t="shared" si="20"/>
        <v>3444.51</v>
      </c>
      <c r="BB121" s="49">
        <f t="shared" si="21"/>
        <v>3444.51</v>
      </c>
      <c r="BC121" s="37" t="str">
        <f t="shared" si="24"/>
        <v>INR  Three Thousand Four Hundred &amp; Forty Four  and Paise Fifty One Only</v>
      </c>
      <c r="BD121" s="64">
        <v>1258</v>
      </c>
      <c r="BE121" s="22">
        <f t="shared" si="22"/>
        <v>1423.05</v>
      </c>
      <c r="BF121" s="22">
        <f t="shared" si="16"/>
        <v>3774</v>
      </c>
      <c r="BG121" s="22"/>
      <c r="BI121" s="18">
        <v>1015</v>
      </c>
      <c r="BJ121" s="7">
        <f t="shared" si="17"/>
        <v>1148.168</v>
      </c>
      <c r="BK121" s="20">
        <f t="shared" si="18"/>
        <v>1148.17</v>
      </c>
    </row>
    <row r="122" spans="1:63" s="4" customFormat="1" ht="60.75" customHeight="1">
      <c r="A122" s="42">
        <v>110</v>
      </c>
      <c r="B122" s="96" t="s">
        <v>234</v>
      </c>
      <c r="C122" s="43" t="s">
        <v>154</v>
      </c>
      <c r="D122" s="23">
        <v>3</v>
      </c>
      <c r="E122" s="23" t="s">
        <v>368</v>
      </c>
      <c r="F122" s="18">
        <v>102.94</v>
      </c>
      <c r="G122" s="31"/>
      <c r="H122" s="32"/>
      <c r="I122" s="33" t="s">
        <v>34</v>
      </c>
      <c r="J122" s="34">
        <f t="shared" si="23"/>
        <v>1</v>
      </c>
      <c r="K122" s="35" t="s">
        <v>59</v>
      </c>
      <c r="L122" s="35" t="s">
        <v>7</v>
      </c>
      <c r="M122" s="48"/>
      <c r="N122" s="31"/>
      <c r="O122" s="31"/>
      <c r="P122" s="36"/>
      <c r="Q122" s="31"/>
      <c r="R122" s="31"/>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73">
        <f t="shared" si="20"/>
        <v>308.82</v>
      </c>
      <c r="BB122" s="49">
        <f t="shared" si="21"/>
        <v>308.82</v>
      </c>
      <c r="BC122" s="37" t="str">
        <f t="shared" si="24"/>
        <v>INR  Three Hundred &amp; Eight  and Paise Eighty Two Only</v>
      </c>
      <c r="BD122" s="64">
        <v>912</v>
      </c>
      <c r="BE122" s="22">
        <f t="shared" si="22"/>
        <v>1031.65</v>
      </c>
      <c r="BF122" s="22">
        <f t="shared" si="16"/>
        <v>2736</v>
      </c>
      <c r="BG122" s="22"/>
      <c r="BI122" s="18">
        <v>91</v>
      </c>
      <c r="BJ122" s="7">
        <f t="shared" si="17"/>
        <v>102.9392</v>
      </c>
      <c r="BK122" s="20">
        <f t="shared" si="18"/>
        <v>102.94</v>
      </c>
    </row>
    <row r="123" spans="1:63" s="4" customFormat="1" ht="144" customHeight="1">
      <c r="A123" s="42">
        <v>111</v>
      </c>
      <c r="B123" s="96" t="s">
        <v>235</v>
      </c>
      <c r="C123" s="43" t="s">
        <v>155</v>
      </c>
      <c r="D123" s="23">
        <v>3</v>
      </c>
      <c r="E123" s="23" t="s">
        <v>368</v>
      </c>
      <c r="F123" s="18">
        <v>2497.69</v>
      </c>
      <c r="G123" s="31"/>
      <c r="H123" s="32"/>
      <c r="I123" s="33" t="s">
        <v>34</v>
      </c>
      <c r="J123" s="34">
        <f t="shared" si="23"/>
        <v>1</v>
      </c>
      <c r="K123" s="35" t="s">
        <v>59</v>
      </c>
      <c r="L123" s="35" t="s">
        <v>7</v>
      </c>
      <c r="M123" s="48"/>
      <c r="N123" s="31"/>
      <c r="O123" s="31"/>
      <c r="P123" s="36"/>
      <c r="Q123" s="31"/>
      <c r="R123" s="31"/>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73">
        <f t="shared" si="20"/>
        <v>7493.07</v>
      </c>
      <c r="BB123" s="49">
        <f t="shared" si="21"/>
        <v>7493.07</v>
      </c>
      <c r="BC123" s="37" t="str">
        <f t="shared" si="24"/>
        <v>INR  Seven Thousand Four Hundred &amp; Ninety Three  and Paise Seven Only</v>
      </c>
      <c r="BD123" s="64">
        <v>1421</v>
      </c>
      <c r="BE123" s="22">
        <f t="shared" si="22"/>
        <v>1607.44</v>
      </c>
      <c r="BF123" s="22">
        <f t="shared" si="16"/>
        <v>4263</v>
      </c>
      <c r="BG123" s="22"/>
      <c r="BI123" s="18">
        <v>2208</v>
      </c>
      <c r="BJ123" s="7">
        <f t="shared" si="17"/>
        <v>2497.6896</v>
      </c>
      <c r="BK123" s="20">
        <f t="shared" si="18"/>
        <v>2497.69</v>
      </c>
    </row>
    <row r="124" spans="1:63" s="4" customFormat="1" ht="45.75" customHeight="1">
      <c r="A124" s="42">
        <v>112</v>
      </c>
      <c r="B124" s="96" t="s">
        <v>207</v>
      </c>
      <c r="C124" s="43" t="s">
        <v>156</v>
      </c>
      <c r="D124" s="23">
        <v>3</v>
      </c>
      <c r="E124" s="23" t="s">
        <v>368</v>
      </c>
      <c r="F124" s="18">
        <v>1693.41</v>
      </c>
      <c r="G124" s="31"/>
      <c r="H124" s="32"/>
      <c r="I124" s="33" t="s">
        <v>34</v>
      </c>
      <c r="J124" s="34">
        <f t="shared" si="23"/>
        <v>1</v>
      </c>
      <c r="K124" s="35" t="s">
        <v>59</v>
      </c>
      <c r="L124" s="35" t="s">
        <v>7</v>
      </c>
      <c r="M124" s="48"/>
      <c r="N124" s="31"/>
      <c r="O124" s="31"/>
      <c r="P124" s="36"/>
      <c r="Q124" s="31"/>
      <c r="R124" s="31"/>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73">
        <f t="shared" si="20"/>
        <v>5080.23</v>
      </c>
      <c r="BB124" s="49">
        <f t="shared" si="21"/>
        <v>5080.23</v>
      </c>
      <c r="BC124" s="37" t="str">
        <f t="shared" si="24"/>
        <v>INR  Five Thousand  &amp;Eighty  and Paise Twenty Three Only</v>
      </c>
      <c r="BD124" s="64">
        <v>485</v>
      </c>
      <c r="BE124" s="22">
        <f t="shared" si="22"/>
        <v>548.63</v>
      </c>
      <c r="BF124" s="22">
        <f t="shared" si="16"/>
        <v>1455</v>
      </c>
      <c r="BG124" s="22"/>
      <c r="BI124" s="18">
        <v>1497</v>
      </c>
      <c r="BJ124" s="7">
        <f t="shared" si="17"/>
        <v>1693.4064</v>
      </c>
      <c r="BK124" s="20">
        <f t="shared" si="18"/>
        <v>1693.41</v>
      </c>
    </row>
    <row r="125" spans="1:63" s="4" customFormat="1" ht="42.75" customHeight="1">
      <c r="A125" s="42">
        <v>113</v>
      </c>
      <c r="B125" s="96" t="s">
        <v>236</v>
      </c>
      <c r="C125" s="43" t="s">
        <v>157</v>
      </c>
      <c r="D125" s="23">
        <v>3</v>
      </c>
      <c r="E125" s="20" t="s">
        <v>368</v>
      </c>
      <c r="F125" s="18">
        <v>486.42</v>
      </c>
      <c r="G125" s="31"/>
      <c r="H125" s="32"/>
      <c r="I125" s="33" t="s">
        <v>34</v>
      </c>
      <c r="J125" s="34">
        <f t="shared" si="23"/>
        <v>1</v>
      </c>
      <c r="K125" s="35" t="s">
        <v>59</v>
      </c>
      <c r="L125" s="35" t="s">
        <v>7</v>
      </c>
      <c r="M125" s="48"/>
      <c r="N125" s="31"/>
      <c r="O125" s="31"/>
      <c r="P125" s="36"/>
      <c r="Q125" s="31"/>
      <c r="R125" s="31"/>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73">
        <f t="shared" si="20"/>
        <v>1459.26</v>
      </c>
      <c r="BB125" s="49">
        <f t="shared" si="21"/>
        <v>1459.26</v>
      </c>
      <c r="BC125" s="37" t="str">
        <f t="shared" si="24"/>
        <v>INR  One Thousand Four Hundred &amp; Fifty Nine  and Paise Twenty Six Only</v>
      </c>
      <c r="BD125" s="64">
        <v>1015</v>
      </c>
      <c r="BE125" s="22">
        <f t="shared" si="22"/>
        <v>1148.17</v>
      </c>
      <c r="BF125" s="22">
        <f t="shared" si="16"/>
        <v>3045</v>
      </c>
      <c r="BG125" s="22"/>
      <c r="BI125" s="18">
        <v>430</v>
      </c>
      <c r="BJ125" s="7">
        <f t="shared" si="17"/>
        <v>486.416</v>
      </c>
      <c r="BK125" s="20">
        <f t="shared" si="18"/>
        <v>486.42</v>
      </c>
    </row>
    <row r="126" spans="1:63" s="4" customFormat="1" ht="59.25" customHeight="1">
      <c r="A126" s="42">
        <v>114</v>
      </c>
      <c r="B126" s="96" t="s">
        <v>237</v>
      </c>
      <c r="C126" s="43" t="s">
        <v>158</v>
      </c>
      <c r="D126" s="23">
        <v>3</v>
      </c>
      <c r="E126" s="23" t="s">
        <v>368</v>
      </c>
      <c r="F126" s="18">
        <v>693.43</v>
      </c>
      <c r="G126" s="31"/>
      <c r="H126" s="32"/>
      <c r="I126" s="33" t="s">
        <v>34</v>
      </c>
      <c r="J126" s="34">
        <f t="shared" si="23"/>
        <v>1</v>
      </c>
      <c r="K126" s="35" t="s">
        <v>59</v>
      </c>
      <c r="L126" s="35" t="s">
        <v>7</v>
      </c>
      <c r="M126" s="48"/>
      <c r="N126" s="31"/>
      <c r="O126" s="31"/>
      <c r="P126" s="36"/>
      <c r="Q126" s="31"/>
      <c r="R126" s="31"/>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73">
        <f t="shared" si="20"/>
        <v>2080.29</v>
      </c>
      <c r="BB126" s="49">
        <f t="shared" si="21"/>
        <v>2080.29</v>
      </c>
      <c r="BC126" s="37" t="str">
        <f t="shared" si="24"/>
        <v>INR  Two Thousand  &amp;Eighty  and Paise Twenty Nine Only</v>
      </c>
      <c r="BD126" s="64">
        <v>91</v>
      </c>
      <c r="BE126" s="22">
        <f t="shared" si="22"/>
        <v>102.94</v>
      </c>
      <c r="BF126" s="22">
        <f t="shared" si="16"/>
        <v>273</v>
      </c>
      <c r="BG126" s="22"/>
      <c r="BI126" s="18">
        <v>613</v>
      </c>
      <c r="BJ126" s="7">
        <f t="shared" si="17"/>
        <v>693.4256</v>
      </c>
      <c r="BK126" s="20">
        <f t="shared" si="18"/>
        <v>693.43</v>
      </c>
    </row>
    <row r="127" spans="1:63" s="4" customFormat="1" ht="60.75" customHeight="1">
      <c r="A127" s="42">
        <v>115</v>
      </c>
      <c r="B127" s="96" t="s">
        <v>320</v>
      </c>
      <c r="C127" s="43" t="s">
        <v>159</v>
      </c>
      <c r="D127" s="23">
        <v>3</v>
      </c>
      <c r="E127" s="23" t="s">
        <v>368</v>
      </c>
      <c r="F127" s="18">
        <v>174.2</v>
      </c>
      <c r="G127" s="31"/>
      <c r="H127" s="32"/>
      <c r="I127" s="33" t="s">
        <v>34</v>
      </c>
      <c r="J127" s="34">
        <f t="shared" si="23"/>
        <v>1</v>
      </c>
      <c r="K127" s="35" t="s">
        <v>59</v>
      </c>
      <c r="L127" s="35" t="s">
        <v>7</v>
      </c>
      <c r="M127" s="48"/>
      <c r="N127" s="31"/>
      <c r="O127" s="31"/>
      <c r="P127" s="36"/>
      <c r="Q127" s="31"/>
      <c r="R127" s="31"/>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73">
        <f t="shared" si="20"/>
        <v>522.6</v>
      </c>
      <c r="BB127" s="49">
        <f t="shared" si="21"/>
        <v>522.6</v>
      </c>
      <c r="BC127" s="37" t="str">
        <f t="shared" si="24"/>
        <v>INR  Five Hundred &amp; Twenty Two  and Paise Sixty Only</v>
      </c>
      <c r="BD127" s="64">
        <v>2208</v>
      </c>
      <c r="BE127" s="22">
        <f t="shared" si="22"/>
        <v>2497.69</v>
      </c>
      <c r="BF127" s="22">
        <f t="shared" si="16"/>
        <v>6624</v>
      </c>
      <c r="BG127" s="22"/>
      <c r="BI127" s="18">
        <v>154</v>
      </c>
      <c r="BJ127" s="7">
        <f t="shared" si="17"/>
        <v>174.2048</v>
      </c>
      <c r="BK127" s="20">
        <f t="shared" si="18"/>
        <v>174.2</v>
      </c>
    </row>
    <row r="128" spans="1:63" s="4" customFormat="1" ht="58.5" customHeight="1">
      <c r="A128" s="42">
        <v>116</v>
      </c>
      <c r="B128" s="96" t="s">
        <v>274</v>
      </c>
      <c r="C128" s="43" t="s">
        <v>160</v>
      </c>
      <c r="D128" s="23">
        <v>3</v>
      </c>
      <c r="E128" s="23" t="s">
        <v>368</v>
      </c>
      <c r="F128" s="18">
        <v>762.43</v>
      </c>
      <c r="G128" s="31"/>
      <c r="H128" s="32"/>
      <c r="I128" s="33" t="s">
        <v>34</v>
      </c>
      <c r="J128" s="34">
        <f t="shared" si="23"/>
        <v>1</v>
      </c>
      <c r="K128" s="35" t="s">
        <v>59</v>
      </c>
      <c r="L128" s="35" t="s">
        <v>7</v>
      </c>
      <c r="M128" s="48"/>
      <c r="N128" s="31"/>
      <c r="O128" s="31"/>
      <c r="P128" s="36"/>
      <c r="Q128" s="31"/>
      <c r="R128" s="31"/>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73">
        <f t="shared" si="20"/>
        <v>2287.29</v>
      </c>
      <c r="BB128" s="49">
        <f t="shared" si="21"/>
        <v>2287.29</v>
      </c>
      <c r="BC128" s="37" t="str">
        <f t="shared" si="24"/>
        <v>INR  Two Thousand Two Hundred &amp; Eighty Seven  and Paise Twenty Nine Only</v>
      </c>
      <c r="BD128" s="64">
        <v>1497</v>
      </c>
      <c r="BE128" s="22">
        <f t="shared" si="22"/>
        <v>1693.41</v>
      </c>
      <c r="BF128" s="22">
        <f t="shared" si="16"/>
        <v>4491</v>
      </c>
      <c r="BG128" s="22"/>
      <c r="BI128" s="18">
        <v>674</v>
      </c>
      <c r="BJ128" s="7">
        <f t="shared" si="17"/>
        <v>762.4288</v>
      </c>
      <c r="BK128" s="20">
        <f t="shared" si="18"/>
        <v>762.43</v>
      </c>
    </row>
    <row r="129" spans="1:63" s="4" customFormat="1" ht="45.75" customHeight="1">
      <c r="A129" s="42">
        <v>117</v>
      </c>
      <c r="B129" s="96" t="s">
        <v>238</v>
      </c>
      <c r="C129" s="43" t="s">
        <v>161</v>
      </c>
      <c r="D129" s="23">
        <v>3</v>
      </c>
      <c r="E129" s="23" t="s">
        <v>368</v>
      </c>
      <c r="F129" s="18">
        <v>973.96</v>
      </c>
      <c r="G129" s="31"/>
      <c r="H129" s="32"/>
      <c r="I129" s="33" t="s">
        <v>34</v>
      </c>
      <c r="J129" s="34">
        <f t="shared" si="23"/>
        <v>1</v>
      </c>
      <c r="K129" s="35" t="s">
        <v>59</v>
      </c>
      <c r="L129" s="35" t="s">
        <v>7</v>
      </c>
      <c r="M129" s="48"/>
      <c r="N129" s="31"/>
      <c r="O129" s="31"/>
      <c r="P129" s="36"/>
      <c r="Q129" s="31"/>
      <c r="R129" s="31"/>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73">
        <f t="shared" si="20"/>
        <v>2921.88</v>
      </c>
      <c r="BB129" s="49">
        <f t="shared" si="21"/>
        <v>2921.88</v>
      </c>
      <c r="BC129" s="37" t="str">
        <f t="shared" si="24"/>
        <v>INR  Two Thousand Nine Hundred &amp; Twenty One  and Paise Eighty Eight Only</v>
      </c>
      <c r="BD129" s="64">
        <v>430</v>
      </c>
      <c r="BE129" s="22">
        <f t="shared" si="22"/>
        <v>486.42</v>
      </c>
      <c r="BF129" s="22">
        <f t="shared" si="16"/>
        <v>1290</v>
      </c>
      <c r="BG129" s="22"/>
      <c r="BI129" s="18">
        <v>861</v>
      </c>
      <c r="BJ129" s="7">
        <f t="shared" si="17"/>
        <v>973.9632</v>
      </c>
      <c r="BK129" s="20">
        <f t="shared" si="18"/>
        <v>973.96</v>
      </c>
    </row>
    <row r="130" spans="1:63" s="4" customFormat="1" ht="43.5" customHeight="1">
      <c r="A130" s="42">
        <v>118</v>
      </c>
      <c r="B130" s="96" t="s">
        <v>239</v>
      </c>
      <c r="C130" s="43" t="s">
        <v>162</v>
      </c>
      <c r="D130" s="23">
        <v>3</v>
      </c>
      <c r="E130" s="23" t="s">
        <v>368</v>
      </c>
      <c r="F130" s="18">
        <v>921.93</v>
      </c>
      <c r="G130" s="31"/>
      <c r="H130" s="32"/>
      <c r="I130" s="33" t="s">
        <v>34</v>
      </c>
      <c r="J130" s="34">
        <f>IF(I130="Less(-)",-1,1)</f>
        <v>1</v>
      </c>
      <c r="K130" s="35" t="s">
        <v>59</v>
      </c>
      <c r="L130" s="35" t="s">
        <v>7</v>
      </c>
      <c r="M130" s="48"/>
      <c r="N130" s="31"/>
      <c r="O130" s="31"/>
      <c r="P130" s="36"/>
      <c r="Q130" s="31"/>
      <c r="R130" s="31"/>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73">
        <f t="shared" si="20"/>
        <v>2765.79</v>
      </c>
      <c r="BB130" s="49">
        <f t="shared" si="21"/>
        <v>2765.79</v>
      </c>
      <c r="BC130" s="37" t="str">
        <f t="shared" si="24"/>
        <v>INR  Two Thousand Seven Hundred &amp; Sixty Five  and Paise Seventy Nine Only</v>
      </c>
      <c r="BD130" s="64">
        <v>613</v>
      </c>
      <c r="BE130" s="22">
        <f t="shared" si="22"/>
        <v>693.43</v>
      </c>
      <c r="BF130" s="22">
        <f t="shared" si="16"/>
        <v>1839</v>
      </c>
      <c r="BG130" s="22"/>
      <c r="BI130" s="18">
        <v>815</v>
      </c>
      <c r="BJ130" s="7">
        <f t="shared" si="17"/>
        <v>921.928</v>
      </c>
      <c r="BK130" s="20">
        <f t="shared" si="18"/>
        <v>921.93</v>
      </c>
    </row>
    <row r="131" spans="1:63" s="4" customFormat="1" ht="56.25" customHeight="1">
      <c r="A131" s="42">
        <v>119</v>
      </c>
      <c r="B131" s="96" t="s">
        <v>240</v>
      </c>
      <c r="C131" s="43" t="s">
        <v>163</v>
      </c>
      <c r="D131" s="23">
        <v>3</v>
      </c>
      <c r="E131" s="23" t="s">
        <v>368</v>
      </c>
      <c r="F131" s="18">
        <v>969.44</v>
      </c>
      <c r="G131" s="31"/>
      <c r="H131" s="32"/>
      <c r="I131" s="33" t="s">
        <v>34</v>
      </c>
      <c r="J131" s="34">
        <f>IF(I131="Less(-)",-1,1)</f>
        <v>1</v>
      </c>
      <c r="K131" s="35" t="s">
        <v>59</v>
      </c>
      <c r="L131" s="35" t="s">
        <v>7</v>
      </c>
      <c r="M131" s="48"/>
      <c r="N131" s="31"/>
      <c r="O131" s="31"/>
      <c r="P131" s="36"/>
      <c r="Q131" s="31"/>
      <c r="R131" s="31"/>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73">
        <f>total_amount_ba($B$2,$D$2,D131,F131,J131,K131,M131)</f>
        <v>2908.32</v>
      </c>
      <c r="BB131" s="49">
        <f>BA131+SUM(N131:AZ131)</f>
        <v>2908.32</v>
      </c>
      <c r="BC131" s="37" t="str">
        <f>SpellNumber(L131,BB131)</f>
        <v>INR  Two Thousand Nine Hundred &amp; Eight  and Paise Thirty Two Only</v>
      </c>
      <c r="BD131" s="64">
        <v>154</v>
      </c>
      <c r="BE131" s="22">
        <f>ROUND(BD131*1.12*1.01,2)</f>
        <v>174.2</v>
      </c>
      <c r="BF131" s="22">
        <f t="shared" si="16"/>
        <v>462</v>
      </c>
      <c r="BG131" s="22"/>
      <c r="BI131" s="18">
        <v>857</v>
      </c>
      <c r="BJ131" s="7">
        <f t="shared" si="17"/>
        <v>969.4384</v>
      </c>
      <c r="BK131" s="20">
        <f t="shared" si="18"/>
        <v>969.44</v>
      </c>
    </row>
    <row r="132" spans="1:63" s="4" customFormat="1" ht="58.5" customHeight="1">
      <c r="A132" s="42">
        <v>120</v>
      </c>
      <c r="B132" s="96" t="s">
        <v>241</v>
      </c>
      <c r="C132" s="43" t="s">
        <v>272</v>
      </c>
      <c r="D132" s="23">
        <v>3</v>
      </c>
      <c r="E132" s="23" t="s">
        <v>368</v>
      </c>
      <c r="F132" s="18">
        <v>166.29</v>
      </c>
      <c r="G132" s="31"/>
      <c r="H132" s="32"/>
      <c r="I132" s="33" t="s">
        <v>34</v>
      </c>
      <c r="J132" s="34">
        <f>IF(I132="Less(-)",-1,1)</f>
        <v>1</v>
      </c>
      <c r="K132" s="35" t="s">
        <v>59</v>
      </c>
      <c r="L132" s="35" t="s">
        <v>7</v>
      </c>
      <c r="M132" s="48"/>
      <c r="N132" s="31"/>
      <c r="O132" s="31"/>
      <c r="P132" s="36"/>
      <c r="Q132" s="31"/>
      <c r="R132" s="31"/>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73">
        <f>total_amount_ba($B$2,$D$2,D132,F132,J132,K132,M132)</f>
        <v>498.87</v>
      </c>
      <c r="BB132" s="49">
        <f>BA132+SUM(N132:AZ132)</f>
        <v>498.87</v>
      </c>
      <c r="BC132" s="37" t="str">
        <f>SpellNumber(L132,BB132)</f>
        <v>INR  Four Hundred &amp; Ninety Eight  and Paise Eighty Seven Only</v>
      </c>
      <c r="BD132" s="64">
        <v>674</v>
      </c>
      <c r="BE132" s="22">
        <f>ROUND(BD132*1.12*1.01,2)</f>
        <v>762.43</v>
      </c>
      <c r="BF132" s="22">
        <f t="shared" si="16"/>
        <v>2022</v>
      </c>
      <c r="BG132" s="22"/>
      <c r="BI132" s="18">
        <v>147</v>
      </c>
      <c r="BJ132" s="7">
        <f t="shared" si="17"/>
        <v>166.2864</v>
      </c>
      <c r="BK132" s="20">
        <f t="shared" si="18"/>
        <v>166.29</v>
      </c>
    </row>
    <row r="133" spans="1:63" s="4" customFormat="1" ht="85.5">
      <c r="A133" s="42">
        <v>121</v>
      </c>
      <c r="B133" s="96" t="s">
        <v>321</v>
      </c>
      <c r="C133" s="43" t="s">
        <v>273</v>
      </c>
      <c r="D133" s="23">
        <v>1</v>
      </c>
      <c r="E133" s="23" t="s">
        <v>368</v>
      </c>
      <c r="F133" s="18">
        <v>511.3</v>
      </c>
      <c r="G133" s="31"/>
      <c r="H133" s="32"/>
      <c r="I133" s="33" t="s">
        <v>34</v>
      </c>
      <c r="J133" s="34">
        <f aca="true" t="shared" si="25" ref="J133:J139">IF(I133="Less(-)",-1,1)</f>
        <v>1</v>
      </c>
      <c r="K133" s="35" t="s">
        <v>59</v>
      </c>
      <c r="L133" s="35" t="s">
        <v>7</v>
      </c>
      <c r="M133" s="48"/>
      <c r="N133" s="31"/>
      <c r="O133" s="31"/>
      <c r="P133" s="36"/>
      <c r="Q133" s="31"/>
      <c r="R133" s="31"/>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73">
        <f t="shared" si="20"/>
        <v>511.3</v>
      </c>
      <c r="BB133" s="49">
        <f t="shared" si="21"/>
        <v>511.3</v>
      </c>
      <c r="BC133" s="37" t="str">
        <f t="shared" si="24"/>
        <v>INR  Five Hundred &amp; Eleven  and Paise Thirty Only</v>
      </c>
      <c r="BD133" s="64">
        <v>861</v>
      </c>
      <c r="BE133" s="22">
        <f t="shared" si="22"/>
        <v>973.96</v>
      </c>
      <c r="BF133" s="22">
        <f t="shared" si="16"/>
        <v>861</v>
      </c>
      <c r="BG133" s="22"/>
      <c r="BI133" s="18">
        <v>452</v>
      </c>
      <c r="BJ133" s="7">
        <f t="shared" si="17"/>
        <v>511.3024</v>
      </c>
      <c r="BK133" s="20">
        <f t="shared" si="18"/>
        <v>511.3</v>
      </c>
    </row>
    <row r="134" spans="1:63" s="4" customFormat="1" ht="57.75" customHeight="1">
      <c r="A134" s="42">
        <v>122</v>
      </c>
      <c r="B134" s="96" t="s">
        <v>322</v>
      </c>
      <c r="C134" s="43" t="s">
        <v>261</v>
      </c>
      <c r="D134" s="23">
        <v>30</v>
      </c>
      <c r="E134" s="23" t="s">
        <v>369</v>
      </c>
      <c r="F134" s="18">
        <v>330.31</v>
      </c>
      <c r="G134" s="31"/>
      <c r="H134" s="32"/>
      <c r="I134" s="33" t="s">
        <v>34</v>
      </c>
      <c r="J134" s="34">
        <f t="shared" si="25"/>
        <v>1</v>
      </c>
      <c r="K134" s="35" t="s">
        <v>59</v>
      </c>
      <c r="L134" s="35" t="s">
        <v>7</v>
      </c>
      <c r="M134" s="48"/>
      <c r="N134" s="31"/>
      <c r="O134" s="31"/>
      <c r="P134" s="36"/>
      <c r="Q134" s="31"/>
      <c r="R134" s="31"/>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73">
        <f t="shared" si="20"/>
        <v>9909.3</v>
      </c>
      <c r="BB134" s="49">
        <f t="shared" si="21"/>
        <v>9909.3</v>
      </c>
      <c r="BC134" s="37" t="str">
        <f t="shared" si="24"/>
        <v>INR  Nine Thousand Nine Hundred &amp; Nine  and Paise Thirty Only</v>
      </c>
      <c r="BD134" s="64">
        <v>815</v>
      </c>
      <c r="BE134" s="22">
        <f t="shared" si="22"/>
        <v>921.93</v>
      </c>
      <c r="BF134" s="22">
        <f t="shared" si="16"/>
        <v>24450</v>
      </c>
      <c r="BG134" s="22"/>
      <c r="BI134" s="18">
        <v>292</v>
      </c>
      <c r="BJ134" s="7">
        <f t="shared" si="17"/>
        <v>330.3104</v>
      </c>
      <c r="BK134" s="20">
        <f t="shared" si="18"/>
        <v>330.31</v>
      </c>
    </row>
    <row r="135" spans="1:63" s="4" customFormat="1" ht="58.5" customHeight="1">
      <c r="A135" s="42">
        <v>123</v>
      </c>
      <c r="B135" s="96" t="s">
        <v>323</v>
      </c>
      <c r="C135" s="43" t="s">
        <v>262</v>
      </c>
      <c r="D135" s="23">
        <v>10</v>
      </c>
      <c r="E135" s="23" t="s">
        <v>368</v>
      </c>
      <c r="F135" s="18">
        <v>220.58</v>
      </c>
      <c r="G135" s="31"/>
      <c r="H135" s="32"/>
      <c r="I135" s="33" t="s">
        <v>34</v>
      </c>
      <c r="J135" s="34">
        <f t="shared" si="25"/>
        <v>1</v>
      </c>
      <c r="K135" s="35" t="s">
        <v>59</v>
      </c>
      <c r="L135" s="35" t="s">
        <v>7</v>
      </c>
      <c r="M135" s="48"/>
      <c r="N135" s="31"/>
      <c r="O135" s="31"/>
      <c r="P135" s="36"/>
      <c r="Q135" s="31"/>
      <c r="R135" s="31"/>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73">
        <f t="shared" si="20"/>
        <v>2205.8</v>
      </c>
      <c r="BB135" s="49">
        <f t="shared" si="21"/>
        <v>2205.8</v>
      </c>
      <c r="BC135" s="37" t="str">
        <f t="shared" si="24"/>
        <v>INR  Two Thousand Two Hundred &amp; Five  and Paise Eighty Only</v>
      </c>
      <c r="BD135" s="64">
        <v>857</v>
      </c>
      <c r="BE135" s="22">
        <f t="shared" si="22"/>
        <v>969.44</v>
      </c>
      <c r="BF135" s="22">
        <f t="shared" si="16"/>
        <v>8570</v>
      </c>
      <c r="BG135" s="22"/>
      <c r="BI135" s="18">
        <v>195</v>
      </c>
      <c r="BJ135" s="7">
        <f t="shared" si="17"/>
        <v>220.584</v>
      </c>
      <c r="BK135" s="20">
        <f t="shared" si="18"/>
        <v>220.58</v>
      </c>
    </row>
    <row r="136" spans="1:63" s="4" customFormat="1" ht="44.25" customHeight="1">
      <c r="A136" s="42">
        <v>124</v>
      </c>
      <c r="B136" s="96" t="s">
        <v>324</v>
      </c>
      <c r="C136" s="43" t="s">
        <v>263</v>
      </c>
      <c r="D136" s="23">
        <v>10</v>
      </c>
      <c r="E136" s="23" t="s">
        <v>368</v>
      </c>
      <c r="F136" s="18">
        <v>135.74</v>
      </c>
      <c r="G136" s="31"/>
      <c r="H136" s="32"/>
      <c r="I136" s="33" t="s">
        <v>34</v>
      </c>
      <c r="J136" s="34">
        <f t="shared" si="25"/>
        <v>1</v>
      </c>
      <c r="K136" s="35" t="s">
        <v>59</v>
      </c>
      <c r="L136" s="35" t="s">
        <v>7</v>
      </c>
      <c r="M136" s="48"/>
      <c r="N136" s="31"/>
      <c r="O136" s="31"/>
      <c r="P136" s="36"/>
      <c r="Q136" s="31"/>
      <c r="R136" s="31"/>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73">
        <f t="shared" si="20"/>
        <v>1357.4</v>
      </c>
      <c r="BB136" s="49">
        <f t="shared" si="21"/>
        <v>1357.4</v>
      </c>
      <c r="BC136" s="37" t="str">
        <f t="shared" si="24"/>
        <v>INR  One Thousand Three Hundred &amp; Fifty Seven  and Paise Forty Only</v>
      </c>
      <c r="BD136" s="64">
        <v>147</v>
      </c>
      <c r="BE136" s="22">
        <f t="shared" si="22"/>
        <v>166.29</v>
      </c>
      <c r="BF136" s="22">
        <f t="shared" si="16"/>
        <v>1470</v>
      </c>
      <c r="BG136" s="22"/>
      <c r="BI136" s="18">
        <v>120</v>
      </c>
      <c r="BJ136" s="7">
        <f t="shared" si="17"/>
        <v>135.744</v>
      </c>
      <c r="BK136" s="20">
        <f t="shared" si="18"/>
        <v>135.74</v>
      </c>
    </row>
    <row r="137" spans="1:63" s="4" customFormat="1" ht="45.75" customHeight="1">
      <c r="A137" s="42">
        <v>125</v>
      </c>
      <c r="B137" s="96" t="s">
        <v>325</v>
      </c>
      <c r="C137" s="43" t="s">
        <v>264</v>
      </c>
      <c r="D137" s="23">
        <v>10</v>
      </c>
      <c r="E137" s="23" t="s">
        <v>368</v>
      </c>
      <c r="F137" s="18">
        <v>166.29</v>
      </c>
      <c r="G137" s="31"/>
      <c r="H137" s="32"/>
      <c r="I137" s="33" t="s">
        <v>34</v>
      </c>
      <c r="J137" s="34">
        <f>IF(I137="Less(-)",-1,1)</f>
        <v>1</v>
      </c>
      <c r="K137" s="35" t="s">
        <v>59</v>
      </c>
      <c r="L137" s="35" t="s">
        <v>7</v>
      </c>
      <c r="M137" s="48"/>
      <c r="N137" s="31"/>
      <c r="O137" s="31"/>
      <c r="P137" s="36"/>
      <c r="Q137" s="31"/>
      <c r="R137" s="31"/>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73">
        <f>total_amount_ba($B$2,$D$2,D137,F137,J137,K137,M137)</f>
        <v>1662.9</v>
      </c>
      <c r="BB137" s="49">
        <f>BA137+SUM(N137:AZ137)</f>
        <v>1662.9</v>
      </c>
      <c r="BC137" s="37" t="str">
        <f>SpellNumber(L137,BB137)</f>
        <v>INR  One Thousand Six Hundred &amp; Sixty Two  and Paise Ninety Only</v>
      </c>
      <c r="BD137" s="64">
        <v>452</v>
      </c>
      <c r="BE137" s="22">
        <f t="shared" si="22"/>
        <v>511.3</v>
      </c>
      <c r="BF137" s="22">
        <f t="shared" si="16"/>
        <v>4520</v>
      </c>
      <c r="BG137" s="22"/>
      <c r="BI137" s="18">
        <v>147</v>
      </c>
      <c r="BJ137" s="7">
        <f t="shared" si="17"/>
        <v>166.2864</v>
      </c>
      <c r="BK137" s="20">
        <f t="shared" si="18"/>
        <v>166.29</v>
      </c>
    </row>
    <row r="138" spans="1:63" s="4" customFormat="1" ht="44.25" customHeight="1">
      <c r="A138" s="42">
        <v>126</v>
      </c>
      <c r="B138" s="96" t="s">
        <v>326</v>
      </c>
      <c r="C138" s="43" t="s">
        <v>164</v>
      </c>
      <c r="D138" s="23">
        <v>5</v>
      </c>
      <c r="E138" s="23" t="s">
        <v>368</v>
      </c>
      <c r="F138" s="18">
        <v>37.33</v>
      </c>
      <c r="G138" s="31"/>
      <c r="H138" s="32"/>
      <c r="I138" s="33" t="s">
        <v>34</v>
      </c>
      <c r="J138" s="34">
        <f t="shared" si="25"/>
        <v>1</v>
      </c>
      <c r="K138" s="35" t="s">
        <v>59</v>
      </c>
      <c r="L138" s="35" t="s">
        <v>7</v>
      </c>
      <c r="M138" s="48"/>
      <c r="N138" s="31"/>
      <c r="O138" s="31"/>
      <c r="P138" s="36"/>
      <c r="Q138" s="31"/>
      <c r="R138" s="31"/>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73">
        <f t="shared" si="20"/>
        <v>186.65</v>
      </c>
      <c r="BB138" s="49">
        <f t="shared" si="21"/>
        <v>186.65</v>
      </c>
      <c r="BC138" s="37" t="str">
        <f t="shared" si="24"/>
        <v>INR  One Hundred &amp; Eighty Six  and Paise Sixty Five Only</v>
      </c>
      <c r="BD138" s="64">
        <v>292</v>
      </c>
      <c r="BE138" s="22">
        <f aca="true" t="shared" si="26" ref="BE138:BE143">ROUND(BD138*1.12*1.01,2)</f>
        <v>330.31</v>
      </c>
      <c r="BF138" s="22">
        <f t="shared" si="16"/>
        <v>1460</v>
      </c>
      <c r="BG138" s="22"/>
      <c r="BI138" s="18">
        <v>33</v>
      </c>
      <c r="BJ138" s="7">
        <f t="shared" si="17"/>
        <v>37.3296</v>
      </c>
      <c r="BK138" s="20">
        <f t="shared" si="18"/>
        <v>37.33</v>
      </c>
    </row>
    <row r="139" spans="1:63" s="4" customFormat="1" ht="46.5" customHeight="1">
      <c r="A139" s="42">
        <v>127</v>
      </c>
      <c r="B139" s="96" t="s">
        <v>327</v>
      </c>
      <c r="C139" s="43" t="s">
        <v>165</v>
      </c>
      <c r="D139" s="23">
        <v>20</v>
      </c>
      <c r="E139" s="23" t="s">
        <v>368</v>
      </c>
      <c r="F139" s="18">
        <v>23.76</v>
      </c>
      <c r="G139" s="31"/>
      <c r="H139" s="32"/>
      <c r="I139" s="33" t="s">
        <v>34</v>
      </c>
      <c r="J139" s="34">
        <f t="shared" si="25"/>
        <v>1</v>
      </c>
      <c r="K139" s="35" t="s">
        <v>59</v>
      </c>
      <c r="L139" s="35" t="s">
        <v>7</v>
      </c>
      <c r="M139" s="48"/>
      <c r="N139" s="31"/>
      <c r="O139" s="31"/>
      <c r="P139" s="36"/>
      <c r="Q139" s="31"/>
      <c r="R139" s="31"/>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73">
        <f t="shared" si="20"/>
        <v>475.2</v>
      </c>
      <c r="BB139" s="49">
        <f t="shared" si="21"/>
        <v>475.2</v>
      </c>
      <c r="BC139" s="37" t="str">
        <f t="shared" si="24"/>
        <v>INR  Four Hundred &amp; Seventy Five  and Paise Twenty Only</v>
      </c>
      <c r="BD139" s="64">
        <v>195</v>
      </c>
      <c r="BE139" s="22">
        <f t="shared" si="26"/>
        <v>220.58</v>
      </c>
      <c r="BF139" s="22">
        <f t="shared" si="16"/>
        <v>3900</v>
      </c>
      <c r="BG139" s="22"/>
      <c r="BI139" s="18">
        <v>21</v>
      </c>
      <c r="BJ139" s="7">
        <f t="shared" si="17"/>
        <v>23.7552</v>
      </c>
      <c r="BK139" s="20">
        <f t="shared" si="18"/>
        <v>23.76</v>
      </c>
    </row>
    <row r="140" spans="1:63" s="4" customFormat="1" ht="171.75" customHeight="1">
      <c r="A140" s="42">
        <v>128</v>
      </c>
      <c r="B140" s="96" t="s">
        <v>426</v>
      </c>
      <c r="C140" s="43" t="s">
        <v>166</v>
      </c>
      <c r="D140" s="23">
        <v>50</v>
      </c>
      <c r="E140" s="23" t="s">
        <v>369</v>
      </c>
      <c r="F140" s="18">
        <v>64.48</v>
      </c>
      <c r="G140" s="31"/>
      <c r="H140" s="32"/>
      <c r="I140" s="33" t="s">
        <v>34</v>
      </c>
      <c r="J140" s="34">
        <f aca="true" t="shared" si="27" ref="J140:J145">IF(I140="Less(-)",-1,1)</f>
        <v>1</v>
      </c>
      <c r="K140" s="35" t="s">
        <v>59</v>
      </c>
      <c r="L140" s="35" t="s">
        <v>7</v>
      </c>
      <c r="M140" s="48"/>
      <c r="N140" s="31"/>
      <c r="O140" s="31"/>
      <c r="P140" s="36"/>
      <c r="Q140" s="31"/>
      <c r="R140" s="31"/>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73">
        <f>total_amount_ba($B$2,$D$2,D140,F140,J140,K140,M140)</f>
        <v>3224</v>
      </c>
      <c r="BB140" s="49">
        <f>BA140+SUM(N140:AZ140)</f>
        <v>3224</v>
      </c>
      <c r="BC140" s="37" t="str">
        <f>SpellNumber(L140,BB140)</f>
        <v>INR  Three Thousand Two Hundred &amp; Twenty Four  Only</v>
      </c>
      <c r="BD140" s="64">
        <v>120</v>
      </c>
      <c r="BE140" s="22">
        <f t="shared" si="26"/>
        <v>135.74</v>
      </c>
      <c r="BF140" s="22">
        <f t="shared" si="16"/>
        <v>6000</v>
      </c>
      <c r="BG140" s="22"/>
      <c r="BI140" s="18">
        <v>57</v>
      </c>
      <c r="BJ140" s="7">
        <f t="shared" si="17"/>
        <v>64.4784</v>
      </c>
      <c r="BK140" s="20">
        <f t="shared" si="18"/>
        <v>64.48</v>
      </c>
    </row>
    <row r="141" spans="1:63" s="4" customFormat="1" ht="158.25" customHeight="1">
      <c r="A141" s="42">
        <v>129</v>
      </c>
      <c r="B141" s="96" t="s">
        <v>427</v>
      </c>
      <c r="C141" s="43" t="s">
        <v>167</v>
      </c>
      <c r="D141" s="23">
        <v>50</v>
      </c>
      <c r="E141" s="23" t="s">
        <v>369</v>
      </c>
      <c r="F141" s="18">
        <v>95.02</v>
      </c>
      <c r="G141" s="31"/>
      <c r="H141" s="32"/>
      <c r="I141" s="33" t="s">
        <v>34</v>
      </c>
      <c r="J141" s="34">
        <f t="shared" si="27"/>
        <v>1</v>
      </c>
      <c r="K141" s="35" t="s">
        <v>59</v>
      </c>
      <c r="L141" s="35" t="s">
        <v>7</v>
      </c>
      <c r="M141" s="48"/>
      <c r="N141" s="31"/>
      <c r="O141" s="31"/>
      <c r="P141" s="36"/>
      <c r="Q141" s="31"/>
      <c r="R141" s="31"/>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73">
        <f t="shared" si="20"/>
        <v>4751</v>
      </c>
      <c r="BB141" s="49">
        <f t="shared" si="21"/>
        <v>4751</v>
      </c>
      <c r="BC141" s="37" t="str">
        <f t="shared" si="24"/>
        <v>INR  Four Thousand Seven Hundred &amp; Fifty One  Only</v>
      </c>
      <c r="BD141" s="64">
        <v>147</v>
      </c>
      <c r="BE141" s="22">
        <f t="shared" si="26"/>
        <v>166.29</v>
      </c>
      <c r="BF141" s="22">
        <f t="shared" si="16"/>
        <v>7350</v>
      </c>
      <c r="BG141" s="22"/>
      <c r="BI141" s="18">
        <v>84</v>
      </c>
      <c r="BJ141" s="7">
        <f t="shared" si="17"/>
        <v>95.0208</v>
      </c>
      <c r="BK141" s="20">
        <f t="shared" si="18"/>
        <v>95.02</v>
      </c>
    </row>
    <row r="142" spans="1:63" s="4" customFormat="1" ht="85.5">
      <c r="A142" s="42">
        <v>130</v>
      </c>
      <c r="B142" s="96" t="s">
        <v>249</v>
      </c>
      <c r="C142" s="43" t="s">
        <v>168</v>
      </c>
      <c r="D142" s="23">
        <v>3</v>
      </c>
      <c r="E142" s="23" t="s">
        <v>368</v>
      </c>
      <c r="F142" s="18">
        <v>3245.41</v>
      </c>
      <c r="G142" s="31"/>
      <c r="H142" s="32"/>
      <c r="I142" s="33" t="s">
        <v>34</v>
      </c>
      <c r="J142" s="34">
        <f t="shared" si="27"/>
        <v>1</v>
      </c>
      <c r="K142" s="35" t="s">
        <v>59</v>
      </c>
      <c r="L142" s="35" t="s">
        <v>7</v>
      </c>
      <c r="M142" s="48"/>
      <c r="N142" s="31"/>
      <c r="O142" s="31"/>
      <c r="P142" s="36"/>
      <c r="Q142" s="31"/>
      <c r="R142" s="31"/>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73">
        <f t="shared" si="20"/>
        <v>9736.23</v>
      </c>
      <c r="BB142" s="49">
        <f t="shared" si="21"/>
        <v>9736.23</v>
      </c>
      <c r="BC142" s="37" t="str">
        <f t="shared" si="24"/>
        <v>INR  Nine Thousand Seven Hundred &amp; Thirty Six  and Paise Twenty Three Only</v>
      </c>
      <c r="BD142" s="64">
        <v>33</v>
      </c>
      <c r="BE142" s="22">
        <f t="shared" si="26"/>
        <v>37.33</v>
      </c>
      <c r="BF142" s="22">
        <f t="shared" si="16"/>
        <v>99</v>
      </c>
      <c r="BG142" s="22"/>
      <c r="BI142" s="18">
        <v>2869</v>
      </c>
      <c r="BJ142" s="7">
        <f t="shared" si="17"/>
        <v>3245.4128</v>
      </c>
      <c r="BK142" s="20">
        <f t="shared" si="18"/>
        <v>3245.41</v>
      </c>
    </row>
    <row r="143" spans="1:63" s="4" customFormat="1" ht="33.75" customHeight="1">
      <c r="A143" s="42">
        <v>131</v>
      </c>
      <c r="B143" s="96" t="s">
        <v>250</v>
      </c>
      <c r="C143" s="43" t="s">
        <v>169</v>
      </c>
      <c r="D143" s="23">
        <v>5</v>
      </c>
      <c r="E143" s="23" t="s">
        <v>368</v>
      </c>
      <c r="F143" s="18">
        <v>96.15</v>
      </c>
      <c r="G143" s="31"/>
      <c r="H143" s="32"/>
      <c r="I143" s="33" t="s">
        <v>34</v>
      </c>
      <c r="J143" s="34">
        <f t="shared" si="27"/>
        <v>1</v>
      </c>
      <c r="K143" s="35" t="s">
        <v>59</v>
      </c>
      <c r="L143" s="35" t="s">
        <v>7</v>
      </c>
      <c r="M143" s="48"/>
      <c r="N143" s="31"/>
      <c r="O143" s="31"/>
      <c r="P143" s="36"/>
      <c r="Q143" s="31"/>
      <c r="R143" s="31"/>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73">
        <f t="shared" si="20"/>
        <v>480.75</v>
      </c>
      <c r="BB143" s="49">
        <f t="shared" si="21"/>
        <v>480.75</v>
      </c>
      <c r="BC143" s="37" t="str">
        <f t="shared" si="24"/>
        <v>INR  Four Hundred &amp; Eighty  and Paise Seventy Five Only</v>
      </c>
      <c r="BD143" s="64">
        <v>21</v>
      </c>
      <c r="BE143" s="22">
        <f t="shared" si="26"/>
        <v>23.76</v>
      </c>
      <c r="BF143" s="22">
        <f aca="true" t="shared" si="28" ref="BF143:BF178">+BD143*D143</f>
        <v>105</v>
      </c>
      <c r="BG143" s="22"/>
      <c r="BI143" s="18">
        <v>85</v>
      </c>
      <c r="BJ143" s="7">
        <f aca="true" t="shared" si="29" ref="BJ143:BJ152">BI143*1.12*1.01</f>
        <v>96.152</v>
      </c>
      <c r="BK143" s="20">
        <f aca="true" t="shared" si="30" ref="BK143:BK183">ROUND(BJ143,2)</f>
        <v>96.15</v>
      </c>
    </row>
    <row r="144" spans="1:63" s="4" customFormat="1" ht="33.75" customHeight="1">
      <c r="A144" s="42">
        <v>132</v>
      </c>
      <c r="B144" s="96" t="s">
        <v>251</v>
      </c>
      <c r="C144" s="43" t="s">
        <v>170</v>
      </c>
      <c r="D144" s="23">
        <v>5</v>
      </c>
      <c r="E144" s="23" t="s">
        <v>368</v>
      </c>
      <c r="F144" s="18">
        <v>115.38</v>
      </c>
      <c r="G144" s="31"/>
      <c r="H144" s="32"/>
      <c r="I144" s="33" t="s">
        <v>34</v>
      </c>
      <c r="J144" s="34">
        <f t="shared" si="27"/>
        <v>1</v>
      </c>
      <c r="K144" s="35" t="s">
        <v>59</v>
      </c>
      <c r="L144" s="35" t="s">
        <v>7</v>
      </c>
      <c r="M144" s="48"/>
      <c r="N144" s="31"/>
      <c r="O144" s="31"/>
      <c r="P144" s="36"/>
      <c r="Q144" s="31"/>
      <c r="R144" s="31"/>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73">
        <f t="shared" si="20"/>
        <v>576.9</v>
      </c>
      <c r="BB144" s="49">
        <f t="shared" si="21"/>
        <v>576.9</v>
      </c>
      <c r="BC144" s="37" t="str">
        <f t="shared" si="24"/>
        <v>INR  Five Hundred &amp; Seventy Six  and Paise Ninety Only</v>
      </c>
      <c r="BD144" s="64">
        <v>57</v>
      </c>
      <c r="BE144" s="22">
        <f aca="true" t="shared" si="31" ref="BE144:BE156">ROUND(BD144*1.12*1.01,2)</f>
        <v>64.48</v>
      </c>
      <c r="BF144" s="22">
        <f t="shared" si="28"/>
        <v>285</v>
      </c>
      <c r="BG144" s="22"/>
      <c r="BI144" s="18">
        <v>102</v>
      </c>
      <c r="BJ144" s="7">
        <f t="shared" si="29"/>
        <v>115.3824</v>
      </c>
      <c r="BK144" s="20">
        <f t="shared" si="30"/>
        <v>115.38</v>
      </c>
    </row>
    <row r="145" spans="1:63" s="4" customFormat="1" ht="47.25" customHeight="1">
      <c r="A145" s="42">
        <v>133</v>
      </c>
      <c r="B145" s="96" t="s">
        <v>275</v>
      </c>
      <c r="C145" s="43" t="s">
        <v>171</v>
      </c>
      <c r="D145" s="23">
        <v>2</v>
      </c>
      <c r="E145" s="23" t="s">
        <v>368</v>
      </c>
      <c r="F145" s="18">
        <v>8868.61</v>
      </c>
      <c r="G145" s="31"/>
      <c r="H145" s="32"/>
      <c r="I145" s="33" t="s">
        <v>34</v>
      </c>
      <c r="J145" s="34">
        <f t="shared" si="27"/>
        <v>1</v>
      </c>
      <c r="K145" s="35" t="s">
        <v>59</v>
      </c>
      <c r="L145" s="35" t="s">
        <v>7</v>
      </c>
      <c r="M145" s="48"/>
      <c r="N145" s="31"/>
      <c r="O145" s="31"/>
      <c r="P145" s="36"/>
      <c r="Q145" s="31"/>
      <c r="R145" s="31"/>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73">
        <f t="shared" si="20"/>
        <v>17737.22</v>
      </c>
      <c r="BB145" s="49">
        <f t="shared" si="21"/>
        <v>17737.22</v>
      </c>
      <c r="BC145" s="37" t="str">
        <f t="shared" si="24"/>
        <v>INR  Seventeen Thousand Seven Hundred &amp; Thirty Seven  and Paise Twenty Two Only</v>
      </c>
      <c r="BD145" s="64">
        <v>84</v>
      </c>
      <c r="BE145" s="22">
        <f t="shared" si="31"/>
        <v>95.02</v>
      </c>
      <c r="BF145" s="22">
        <f t="shared" si="28"/>
        <v>168</v>
      </c>
      <c r="BG145" s="22"/>
      <c r="BI145" s="18">
        <v>7840</v>
      </c>
      <c r="BJ145" s="7">
        <f t="shared" si="29"/>
        <v>8868.608</v>
      </c>
      <c r="BK145" s="20">
        <f t="shared" si="30"/>
        <v>8868.61</v>
      </c>
    </row>
    <row r="146" spans="1:63" s="4" customFormat="1" ht="57" customHeight="1">
      <c r="A146" s="42">
        <v>134</v>
      </c>
      <c r="B146" s="96" t="s">
        <v>242</v>
      </c>
      <c r="C146" s="43" t="s">
        <v>172</v>
      </c>
      <c r="D146" s="23">
        <v>2</v>
      </c>
      <c r="E146" s="23" t="s">
        <v>368</v>
      </c>
      <c r="F146" s="18">
        <v>174.2</v>
      </c>
      <c r="G146" s="31"/>
      <c r="H146" s="32"/>
      <c r="I146" s="33" t="s">
        <v>34</v>
      </c>
      <c r="J146" s="34">
        <f aca="true" t="shared" si="32" ref="J146:J156">IF(I146="Less(-)",-1,1)</f>
        <v>1</v>
      </c>
      <c r="K146" s="35" t="s">
        <v>59</v>
      </c>
      <c r="L146" s="35" t="s">
        <v>7</v>
      </c>
      <c r="M146" s="48"/>
      <c r="N146" s="31"/>
      <c r="O146" s="31"/>
      <c r="P146" s="36"/>
      <c r="Q146" s="31"/>
      <c r="R146" s="31"/>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73">
        <f t="shared" si="20"/>
        <v>348.4</v>
      </c>
      <c r="BB146" s="49">
        <f t="shared" si="21"/>
        <v>348.4</v>
      </c>
      <c r="BC146" s="37" t="str">
        <f t="shared" si="24"/>
        <v>INR  Three Hundred &amp; Forty Eight  and Paise Forty Only</v>
      </c>
      <c r="BD146" s="64">
        <v>2869</v>
      </c>
      <c r="BE146" s="22">
        <f t="shared" si="31"/>
        <v>3245.41</v>
      </c>
      <c r="BF146" s="22">
        <f t="shared" si="28"/>
        <v>5738</v>
      </c>
      <c r="BG146" s="22"/>
      <c r="BI146" s="18">
        <v>154</v>
      </c>
      <c r="BJ146" s="7">
        <f t="shared" si="29"/>
        <v>174.2048</v>
      </c>
      <c r="BK146" s="20">
        <f t="shared" si="30"/>
        <v>174.2</v>
      </c>
    </row>
    <row r="147" spans="1:63" s="4" customFormat="1" ht="44.25" customHeight="1">
      <c r="A147" s="42">
        <v>135</v>
      </c>
      <c r="B147" s="96" t="s">
        <v>243</v>
      </c>
      <c r="C147" s="43" t="s">
        <v>173</v>
      </c>
      <c r="D147" s="23">
        <v>2</v>
      </c>
      <c r="E147" s="23" t="s">
        <v>368</v>
      </c>
      <c r="F147" s="18">
        <v>21.49</v>
      </c>
      <c r="G147" s="31"/>
      <c r="H147" s="32"/>
      <c r="I147" s="33" t="s">
        <v>34</v>
      </c>
      <c r="J147" s="34">
        <f t="shared" si="32"/>
        <v>1</v>
      </c>
      <c r="K147" s="35" t="s">
        <v>59</v>
      </c>
      <c r="L147" s="35" t="s">
        <v>7</v>
      </c>
      <c r="M147" s="48"/>
      <c r="N147" s="31"/>
      <c r="O147" s="31"/>
      <c r="P147" s="36"/>
      <c r="Q147" s="31"/>
      <c r="R147" s="31"/>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73">
        <f t="shared" si="20"/>
        <v>42.98</v>
      </c>
      <c r="BB147" s="49">
        <f t="shared" si="21"/>
        <v>42.98</v>
      </c>
      <c r="BC147" s="37" t="str">
        <f t="shared" si="24"/>
        <v>INR  Forty Two and Paise Ninety Eight Only</v>
      </c>
      <c r="BD147" s="64">
        <v>85</v>
      </c>
      <c r="BE147" s="22">
        <f t="shared" si="31"/>
        <v>96.15</v>
      </c>
      <c r="BF147" s="22">
        <f t="shared" si="28"/>
        <v>170</v>
      </c>
      <c r="BG147" s="22"/>
      <c r="BI147" s="18">
        <v>19</v>
      </c>
      <c r="BJ147" s="7">
        <f t="shared" si="29"/>
        <v>21.4928</v>
      </c>
      <c r="BK147" s="20">
        <f t="shared" si="30"/>
        <v>21.49</v>
      </c>
    </row>
    <row r="148" spans="1:63" s="4" customFormat="1" ht="39.75" customHeight="1">
      <c r="A148" s="42">
        <v>136</v>
      </c>
      <c r="B148" s="96" t="s">
        <v>244</v>
      </c>
      <c r="C148" s="43" t="s">
        <v>174</v>
      </c>
      <c r="D148" s="23">
        <v>2</v>
      </c>
      <c r="E148" s="23" t="s">
        <v>368</v>
      </c>
      <c r="F148" s="18">
        <v>252.26</v>
      </c>
      <c r="G148" s="31"/>
      <c r="H148" s="32"/>
      <c r="I148" s="33" t="s">
        <v>34</v>
      </c>
      <c r="J148" s="34">
        <f t="shared" si="32"/>
        <v>1</v>
      </c>
      <c r="K148" s="35" t="s">
        <v>59</v>
      </c>
      <c r="L148" s="35" t="s">
        <v>7</v>
      </c>
      <c r="M148" s="48"/>
      <c r="N148" s="31"/>
      <c r="O148" s="31"/>
      <c r="P148" s="36"/>
      <c r="Q148" s="31"/>
      <c r="R148" s="31"/>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73">
        <f t="shared" si="20"/>
        <v>504.52</v>
      </c>
      <c r="BB148" s="49">
        <f t="shared" si="21"/>
        <v>504.52</v>
      </c>
      <c r="BC148" s="37" t="str">
        <f t="shared" si="24"/>
        <v>INR  Five Hundred &amp; Four  and Paise Fifty Two Only</v>
      </c>
      <c r="BD148" s="64">
        <v>102</v>
      </c>
      <c r="BE148" s="22">
        <f t="shared" si="31"/>
        <v>115.38</v>
      </c>
      <c r="BF148" s="22">
        <f t="shared" si="28"/>
        <v>204</v>
      </c>
      <c r="BG148" s="22"/>
      <c r="BI148" s="18">
        <v>223</v>
      </c>
      <c r="BJ148" s="7">
        <f t="shared" si="29"/>
        <v>252.2576</v>
      </c>
      <c r="BK148" s="20">
        <f t="shared" si="30"/>
        <v>252.26</v>
      </c>
    </row>
    <row r="149" spans="1:63" s="4" customFormat="1" ht="34.5" customHeight="1">
      <c r="A149" s="42">
        <v>137</v>
      </c>
      <c r="B149" s="96" t="s">
        <v>245</v>
      </c>
      <c r="C149" s="43" t="s">
        <v>265</v>
      </c>
      <c r="D149" s="23">
        <v>2</v>
      </c>
      <c r="E149" s="23" t="s">
        <v>368</v>
      </c>
      <c r="F149" s="18">
        <v>152.71</v>
      </c>
      <c r="G149" s="31"/>
      <c r="H149" s="32"/>
      <c r="I149" s="33" t="s">
        <v>34</v>
      </c>
      <c r="J149" s="34">
        <f>IF(I149="Less(-)",-1,1)</f>
        <v>1</v>
      </c>
      <c r="K149" s="35" t="s">
        <v>59</v>
      </c>
      <c r="L149" s="35" t="s">
        <v>7</v>
      </c>
      <c r="M149" s="48"/>
      <c r="N149" s="31"/>
      <c r="O149" s="31"/>
      <c r="P149" s="36"/>
      <c r="Q149" s="31"/>
      <c r="R149" s="31"/>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73">
        <f>total_amount_ba($B$2,$D$2,D149,F149,J149,K149,M149)</f>
        <v>305.42</v>
      </c>
      <c r="BB149" s="49">
        <f>BA149+SUM(N149:AZ149)</f>
        <v>305.42</v>
      </c>
      <c r="BC149" s="37" t="str">
        <f>SpellNumber(L149,BB149)</f>
        <v>INR  Three Hundred &amp; Five  and Paise Forty Two Only</v>
      </c>
      <c r="BD149" s="64">
        <v>7840</v>
      </c>
      <c r="BE149" s="22">
        <f>ROUND(BD149*1.12*1.01,2)</f>
        <v>8868.61</v>
      </c>
      <c r="BF149" s="22">
        <f t="shared" si="28"/>
        <v>15680</v>
      </c>
      <c r="BG149" s="22"/>
      <c r="BI149" s="18">
        <v>135</v>
      </c>
      <c r="BJ149" s="7">
        <f t="shared" si="29"/>
        <v>152.712</v>
      </c>
      <c r="BK149" s="20">
        <f t="shared" si="30"/>
        <v>152.71</v>
      </c>
    </row>
    <row r="150" spans="1:63" s="4" customFormat="1" ht="285">
      <c r="A150" s="42">
        <v>138</v>
      </c>
      <c r="B150" s="96" t="s">
        <v>246</v>
      </c>
      <c r="C150" s="43" t="s">
        <v>175</v>
      </c>
      <c r="D150" s="23">
        <v>2</v>
      </c>
      <c r="E150" s="23" t="s">
        <v>368</v>
      </c>
      <c r="F150" s="18">
        <v>7952.34</v>
      </c>
      <c r="G150" s="31"/>
      <c r="H150" s="32"/>
      <c r="I150" s="33" t="s">
        <v>34</v>
      </c>
      <c r="J150" s="34">
        <f t="shared" si="32"/>
        <v>1</v>
      </c>
      <c r="K150" s="35" t="s">
        <v>59</v>
      </c>
      <c r="L150" s="35" t="s">
        <v>7</v>
      </c>
      <c r="M150" s="48"/>
      <c r="N150" s="31"/>
      <c r="O150" s="31"/>
      <c r="P150" s="36"/>
      <c r="Q150" s="31"/>
      <c r="R150" s="31"/>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73">
        <f t="shared" si="20"/>
        <v>15904.68</v>
      </c>
      <c r="BB150" s="49">
        <f t="shared" si="21"/>
        <v>15904.68</v>
      </c>
      <c r="BC150" s="37" t="str">
        <f t="shared" si="24"/>
        <v>INR  Fifteen Thousand Nine Hundred &amp; Four  and Paise Sixty Eight Only</v>
      </c>
      <c r="BD150" s="64">
        <v>154</v>
      </c>
      <c r="BE150" s="22">
        <f>ROUND(BD150*1.12*1.01,2)</f>
        <v>174.2</v>
      </c>
      <c r="BF150" s="22">
        <f t="shared" si="28"/>
        <v>308</v>
      </c>
      <c r="BG150" s="22"/>
      <c r="BI150" s="92">
        <v>7030</v>
      </c>
      <c r="BJ150" s="7">
        <f t="shared" si="29"/>
        <v>7952.336</v>
      </c>
      <c r="BK150" s="20">
        <f t="shared" si="30"/>
        <v>7952.34</v>
      </c>
    </row>
    <row r="151" spans="1:63" s="4" customFormat="1" ht="288.75" customHeight="1">
      <c r="A151" s="42">
        <v>139</v>
      </c>
      <c r="B151" s="96" t="s">
        <v>247</v>
      </c>
      <c r="C151" s="43" t="s">
        <v>176</v>
      </c>
      <c r="D151" s="23">
        <v>1</v>
      </c>
      <c r="E151" s="23" t="s">
        <v>368</v>
      </c>
      <c r="F151" s="18">
        <v>100071.61</v>
      </c>
      <c r="G151" s="31"/>
      <c r="H151" s="32"/>
      <c r="I151" s="33" t="s">
        <v>34</v>
      </c>
      <c r="J151" s="34">
        <f t="shared" si="32"/>
        <v>1</v>
      </c>
      <c r="K151" s="35" t="s">
        <v>59</v>
      </c>
      <c r="L151" s="35" t="s">
        <v>7</v>
      </c>
      <c r="M151" s="48"/>
      <c r="N151" s="31"/>
      <c r="O151" s="31"/>
      <c r="P151" s="36"/>
      <c r="Q151" s="31"/>
      <c r="R151" s="31"/>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73">
        <f t="shared" si="20"/>
        <v>100071.61</v>
      </c>
      <c r="BB151" s="49">
        <f t="shared" si="21"/>
        <v>100071.61</v>
      </c>
      <c r="BC151" s="37" t="str">
        <f t="shared" si="24"/>
        <v>INR  One Lakh  &amp;Seventy One  and Paise Sixty One Only</v>
      </c>
      <c r="BD151" s="64">
        <v>19</v>
      </c>
      <c r="BE151" s="22">
        <f>ROUND(BD151*1.12*1.01,2)</f>
        <v>21.49</v>
      </c>
      <c r="BF151" s="22">
        <f t="shared" si="28"/>
        <v>19</v>
      </c>
      <c r="BG151" s="22"/>
      <c r="BI151" s="92">
        <v>88465</v>
      </c>
      <c r="BJ151" s="7">
        <f t="shared" si="29"/>
        <v>100071.608</v>
      </c>
      <c r="BK151" s="20">
        <f t="shared" si="30"/>
        <v>100071.61</v>
      </c>
    </row>
    <row r="152" spans="1:63" s="4" customFormat="1" ht="286.5" customHeight="1">
      <c r="A152" s="42">
        <v>140</v>
      </c>
      <c r="B152" s="96" t="s">
        <v>248</v>
      </c>
      <c r="C152" s="43" t="s">
        <v>177</v>
      </c>
      <c r="D152" s="23">
        <v>3</v>
      </c>
      <c r="E152" s="23" t="s">
        <v>368</v>
      </c>
      <c r="F152" s="18">
        <v>17708.94</v>
      </c>
      <c r="G152" s="31"/>
      <c r="H152" s="32"/>
      <c r="I152" s="33" t="s">
        <v>34</v>
      </c>
      <c r="J152" s="34">
        <f t="shared" si="32"/>
        <v>1</v>
      </c>
      <c r="K152" s="35" t="s">
        <v>59</v>
      </c>
      <c r="L152" s="35" t="s">
        <v>7</v>
      </c>
      <c r="M152" s="48"/>
      <c r="N152" s="31"/>
      <c r="O152" s="31"/>
      <c r="P152" s="36"/>
      <c r="Q152" s="31"/>
      <c r="R152" s="31"/>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73">
        <f t="shared" si="20"/>
        <v>53126.82</v>
      </c>
      <c r="BB152" s="49">
        <f t="shared" si="21"/>
        <v>53126.82</v>
      </c>
      <c r="BC152" s="37" t="str">
        <f t="shared" si="24"/>
        <v>INR  Fifty Three Thousand One Hundred &amp; Twenty Six  and Paise Eighty Two Only</v>
      </c>
      <c r="BD152" s="64">
        <v>1258</v>
      </c>
      <c r="BE152" s="22">
        <f t="shared" si="31"/>
        <v>1423.05</v>
      </c>
      <c r="BF152" s="22">
        <f t="shared" si="28"/>
        <v>3774</v>
      </c>
      <c r="BG152" s="22"/>
      <c r="BI152" s="92">
        <v>15655</v>
      </c>
      <c r="BJ152" s="7">
        <f t="shared" si="29"/>
        <v>17708.936</v>
      </c>
      <c r="BK152" s="20">
        <f t="shared" si="30"/>
        <v>17708.94</v>
      </c>
    </row>
    <row r="153" spans="1:63" s="4" customFormat="1" ht="79.5" customHeight="1">
      <c r="A153" s="42">
        <v>141</v>
      </c>
      <c r="B153" s="96" t="s">
        <v>373</v>
      </c>
      <c r="C153" s="43" t="s">
        <v>178</v>
      </c>
      <c r="D153" s="23">
        <v>1</v>
      </c>
      <c r="E153" s="23" t="s">
        <v>370</v>
      </c>
      <c r="F153" s="18">
        <v>7404.5</v>
      </c>
      <c r="G153" s="31"/>
      <c r="H153" s="32"/>
      <c r="I153" s="33" t="s">
        <v>34</v>
      </c>
      <c r="J153" s="34">
        <f t="shared" si="32"/>
        <v>1</v>
      </c>
      <c r="K153" s="35" t="s">
        <v>59</v>
      </c>
      <c r="L153" s="35" t="s">
        <v>7</v>
      </c>
      <c r="M153" s="48"/>
      <c r="N153" s="31"/>
      <c r="O153" s="31"/>
      <c r="P153" s="36"/>
      <c r="Q153" s="31"/>
      <c r="R153" s="31"/>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73">
        <f t="shared" si="20"/>
        <v>7404.5</v>
      </c>
      <c r="BB153" s="49">
        <f t="shared" si="21"/>
        <v>7404.5</v>
      </c>
      <c r="BC153" s="37" t="str">
        <f t="shared" si="24"/>
        <v>INR  Seven Thousand Four Hundred &amp; Four  and Paise Fifty Only</v>
      </c>
      <c r="BD153" s="64">
        <v>135</v>
      </c>
      <c r="BE153" s="22">
        <f t="shared" si="31"/>
        <v>152.71</v>
      </c>
      <c r="BF153" s="22">
        <f t="shared" si="28"/>
        <v>135</v>
      </c>
      <c r="BG153" s="22"/>
      <c r="BI153" s="92">
        <v>6234</v>
      </c>
      <c r="BJ153" s="4">
        <f>BI153*1.12*1.05*1.01</f>
        <v>7404.49584</v>
      </c>
      <c r="BK153" s="20">
        <f t="shared" si="30"/>
        <v>7404.5</v>
      </c>
    </row>
    <row r="154" spans="1:63" s="4" customFormat="1" ht="84" customHeight="1">
      <c r="A154" s="42">
        <v>142</v>
      </c>
      <c r="B154" s="96" t="s">
        <v>428</v>
      </c>
      <c r="C154" s="43" t="s">
        <v>179</v>
      </c>
      <c r="D154" s="23">
        <v>1</v>
      </c>
      <c r="E154" s="23" t="s">
        <v>370</v>
      </c>
      <c r="F154" s="18">
        <v>2948.02</v>
      </c>
      <c r="G154" s="31"/>
      <c r="H154" s="32"/>
      <c r="I154" s="33" t="s">
        <v>34</v>
      </c>
      <c r="J154" s="34">
        <f t="shared" si="32"/>
        <v>1</v>
      </c>
      <c r="K154" s="35" t="s">
        <v>59</v>
      </c>
      <c r="L154" s="35" t="s">
        <v>7</v>
      </c>
      <c r="M154" s="48"/>
      <c r="N154" s="31"/>
      <c r="O154" s="31"/>
      <c r="P154" s="36"/>
      <c r="Q154" s="31"/>
      <c r="R154" s="31"/>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73">
        <f t="shared" si="20"/>
        <v>2948.02</v>
      </c>
      <c r="BB154" s="49">
        <f t="shared" si="21"/>
        <v>2948.02</v>
      </c>
      <c r="BC154" s="37" t="str">
        <f t="shared" si="24"/>
        <v>INR  Two Thousand Nine Hundred &amp; Forty Eight  and Paise Two Only</v>
      </c>
      <c r="BD154" s="64">
        <v>6882</v>
      </c>
      <c r="BE154" s="22">
        <f t="shared" si="31"/>
        <v>7784.92</v>
      </c>
      <c r="BF154" s="22">
        <f t="shared" si="28"/>
        <v>6882</v>
      </c>
      <c r="BG154" s="22"/>
      <c r="BI154" s="18">
        <v>2482</v>
      </c>
      <c r="BJ154" s="4">
        <f aca="true" t="shared" si="33" ref="BJ154:BJ178">BI154*1.12*1.05*1.01</f>
        <v>2948.02032</v>
      </c>
      <c r="BK154" s="20">
        <f t="shared" si="30"/>
        <v>2948.02</v>
      </c>
    </row>
    <row r="155" spans="1:63" s="4" customFormat="1" ht="68.25" customHeight="1">
      <c r="A155" s="42">
        <v>143</v>
      </c>
      <c r="B155" s="96" t="s">
        <v>328</v>
      </c>
      <c r="C155" s="43" t="s">
        <v>180</v>
      </c>
      <c r="D155" s="23">
        <v>1</v>
      </c>
      <c r="E155" s="23" t="s">
        <v>370</v>
      </c>
      <c r="F155" s="18">
        <v>1318.41</v>
      </c>
      <c r="G155" s="31"/>
      <c r="H155" s="32"/>
      <c r="I155" s="33" t="s">
        <v>34</v>
      </c>
      <c r="J155" s="34">
        <f t="shared" si="32"/>
        <v>1</v>
      </c>
      <c r="K155" s="35" t="s">
        <v>59</v>
      </c>
      <c r="L155" s="35" t="s">
        <v>7</v>
      </c>
      <c r="M155" s="48"/>
      <c r="N155" s="31"/>
      <c r="O155" s="31"/>
      <c r="P155" s="36"/>
      <c r="Q155" s="31"/>
      <c r="R155" s="31"/>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73">
        <f t="shared" si="20"/>
        <v>1318.41</v>
      </c>
      <c r="BB155" s="49">
        <f t="shared" si="21"/>
        <v>1318.41</v>
      </c>
      <c r="BC155" s="37" t="str">
        <f t="shared" si="24"/>
        <v>INR  One Thousand Three Hundred &amp; Eighteen  and Paise Forty One Only</v>
      </c>
      <c r="BD155" s="64">
        <v>85176</v>
      </c>
      <c r="BE155" s="22">
        <f t="shared" si="31"/>
        <v>96351.09</v>
      </c>
      <c r="BF155" s="22">
        <f t="shared" si="28"/>
        <v>85176</v>
      </c>
      <c r="BG155" s="22"/>
      <c r="BI155" s="92">
        <v>1110</v>
      </c>
      <c r="BJ155" s="4">
        <f t="shared" si="33"/>
        <v>1318.4136</v>
      </c>
      <c r="BK155" s="20">
        <f t="shared" si="30"/>
        <v>1318.41</v>
      </c>
    </row>
    <row r="156" spans="1:63" s="4" customFormat="1" ht="40.5" customHeight="1">
      <c r="A156" s="42">
        <v>144</v>
      </c>
      <c r="B156" s="96" t="s">
        <v>329</v>
      </c>
      <c r="C156" s="43" t="s">
        <v>266</v>
      </c>
      <c r="D156" s="23">
        <v>2</v>
      </c>
      <c r="E156" s="23" t="s">
        <v>370</v>
      </c>
      <c r="F156" s="18">
        <v>53.45</v>
      </c>
      <c r="G156" s="31"/>
      <c r="H156" s="32"/>
      <c r="I156" s="33" t="s">
        <v>34</v>
      </c>
      <c r="J156" s="34">
        <f t="shared" si="32"/>
        <v>1</v>
      </c>
      <c r="K156" s="35" t="s">
        <v>59</v>
      </c>
      <c r="L156" s="35" t="s">
        <v>7</v>
      </c>
      <c r="M156" s="48"/>
      <c r="N156" s="31"/>
      <c r="O156" s="31"/>
      <c r="P156" s="36"/>
      <c r="Q156" s="31"/>
      <c r="R156" s="31"/>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73">
        <f aca="true" t="shared" si="34" ref="BA156:BA183">total_amount_ba($B$2,$D$2,D156,F156,J156,K156,M156)</f>
        <v>106.9</v>
      </c>
      <c r="BB156" s="49">
        <f t="shared" si="21"/>
        <v>106.9</v>
      </c>
      <c r="BC156" s="37" t="str">
        <f t="shared" si="24"/>
        <v>INR  One Hundred &amp; Six  and Paise Ninety Only</v>
      </c>
      <c r="BD156" s="64">
        <v>15480</v>
      </c>
      <c r="BE156" s="22">
        <f t="shared" si="31"/>
        <v>17510.98</v>
      </c>
      <c r="BF156" s="22">
        <f t="shared" si="28"/>
        <v>30960</v>
      </c>
      <c r="BG156" s="91">
        <f>+SUM(BF14:BF156)</f>
        <v>105223607.26</v>
      </c>
      <c r="BI156" s="18">
        <v>45</v>
      </c>
      <c r="BJ156" s="4">
        <f t="shared" si="33"/>
        <v>53.4492</v>
      </c>
      <c r="BK156" s="20">
        <f t="shared" si="30"/>
        <v>53.45</v>
      </c>
    </row>
    <row r="157" spans="1:63" s="4" customFormat="1" ht="132.75" customHeight="1">
      <c r="A157" s="42">
        <v>145</v>
      </c>
      <c r="B157" s="96" t="s">
        <v>330</v>
      </c>
      <c r="C157" s="43" t="s">
        <v>267</v>
      </c>
      <c r="D157" s="23">
        <v>6</v>
      </c>
      <c r="E157" s="23" t="s">
        <v>370</v>
      </c>
      <c r="F157" s="18">
        <v>3522.9</v>
      </c>
      <c r="G157" s="31"/>
      <c r="H157" s="32"/>
      <c r="I157" s="33" t="s">
        <v>34</v>
      </c>
      <c r="J157" s="34">
        <f aca="true" t="shared" si="35" ref="J157:J183">IF(I157="Less(-)",-1,1)</f>
        <v>1</v>
      </c>
      <c r="K157" s="35" t="s">
        <v>59</v>
      </c>
      <c r="L157" s="35" t="s">
        <v>7</v>
      </c>
      <c r="M157" s="48"/>
      <c r="N157" s="31"/>
      <c r="O157" s="31"/>
      <c r="P157" s="36"/>
      <c r="Q157" s="31"/>
      <c r="R157" s="31"/>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73">
        <f t="shared" si="34"/>
        <v>21137.4</v>
      </c>
      <c r="BB157" s="49">
        <f aca="true" t="shared" si="36" ref="BB157:BB183">BA157+SUM(N157:AZ157)</f>
        <v>21137.4</v>
      </c>
      <c r="BC157" s="37" t="str">
        <f aca="true" t="shared" si="37" ref="BC157:BC183">SpellNumber(L157,BB157)</f>
        <v>INR  Twenty One Thousand One Hundred &amp; Thirty Seven  and Paise Forty Only</v>
      </c>
      <c r="BD157" s="68">
        <v>8979</v>
      </c>
      <c r="BE157" s="22">
        <f>ROUND(BD157*1.05*1.12*1.01,2)</f>
        <v>10664.9</v>
      </c>
      <c r="BF157" s="22">
        <f t="shared" si="28"/>
        <v>53874</v>
      </c>
      <c r="BG157" s="22"/>
      <c r="BI157" s="92">
        <v>2966</v>
      </c>
      <c r="BJ157" s="4">
        <f t="shared" si="33"/>
        <v>3522.89616</v>
      </c>
      <c r="BK157" s="20">
        <f t="shared" si="30"/>
        <v>3522.9</v>
      </c>
    </row>
    <row r="158" spans="1:63" s="4" customFormat="1" ht="69" customHeight="1">
      <c r="A158" s="42">
        <v>146</v>
      </c>
      <c r="B158" s="96" t="s">
        <v>331</v>
      </c>
      <c r="C158" s="43" t="s">
        <v>181</v>
      </c>
      <c r="D158" s="23">
        <v>10</v>
      </c>
      <c r="E158" s="23" t="s">
        <v>206</v>
      </c>
      <c r="F158" s="18">
        <v>184.1</v>
      </c>
      <c r="G158" s="31"/>
      <c r="H158" s="32"/>
      <c r="I158" s="33" t="s">
        <v>34</v>
      </c>
      <c r="J158" s="34">
        <f t="shared" si="35"/>
        <v>1</v>
      </c>
      <c r="K158" s="35" t="s">
        <v>59</v>
      </c>
      <c r="L158" s="35" t="s">
        <v>7</v>
      </c>
      <c r="M158" s="48"/>
      <c r="N158" s="31"/>
      <c r="O158" s="31"/>
      <c r="P158" s="36"/>
      <c r="Q158" s="31"/>
      <c r="R158" s="31"/>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73">
        <f t="shared" si="34"/>
        <v>1841</v>
      </c>
      <c r="BB158" s="49">
        <f t="shared" si="36"/>
        <v>1841</v>
      </c>
      <c r="BC158" s="37" t="str">
        <f t="shared" si="37"/>
        <v>INR  One Thousand Eight Hundred &amp; Forty One  Only</v>
      </c>
      <c r="BD158" s="68">
        <v>32396</v>
      </c>
      <c r="BE158" s="22">
        <f aca="true" t="shared" si="38" ref="BE158:BE178">ROUND(BD158*1.05*1.12*1.01,2)</f>
        <v>38478.67</v>
      </c>
      <c r="BF158" s="22">
        <f t="shared" si="28"/>
        <v>323960</v>
      </c>
      <c r="BG158" s="22"/>
      <c r="BI158" s="92">
        <v>155</v>
      </c>
      <c r="BJ158" s="4">
        <f t="shared" si="33"/>
        <v>184.1028</v>
      </c>
      <c r="BK158" s="20">
        <f t="shared" si="30"/>
        <v>184.1</v>
      </c>
    </row>
    <row r="159" spans="1:63" s="4" customFormat="1" ht="125.25" customHeight="1">
      <c r="A159" s="42">
        <v>147</v>
      </c>
      <c r="B159" s="96" t="s">
        <v>429</v>
      </c>
      <c r="C159" s="43" t="s">
        <v>268</v>
      </c>
      <c r="D159" s="23">
        <v>20</v>
      </c>
      <c r="E159" s="23" t="s">
        <v>371</v>
      </c>
      <c r="F159" s="18">
        <v>543.99</v>
      </c>
      <c r="G159" s="31"/>
      <c r="H159" s="32"/>
      <c r="I159" s="33" t="s">
        <v>34</v>
      </c>
      <c r="J159" s="34">
        <f t="shared" si="35"/>
        <v>1</v>
      </c>
      <c r="K159" s="35" t="s">
        <v>59</v>
      </c>
      <c r="L159" s="35" t="s">
        <v>7</v>
      </c>
      <c r="M159" s="48"/>
      <c r="N159" s="31"/>
      <c r="O159" s="31"/>
      <c r="P159" s="36"/>
      <c r="Q159" s="31"/>
      <c r="R159" s="31"/>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73">
        <f t="shared" si="34"/>
        <v>10879.8</v>
      </c>
      <c r="BB159" s="49">
        <f t="shared" si="36"/>
        <v>10879.8</v>
      </c>
      <c r="BC159" s="37" t="str">
        <f t="shared" si="37"/>
        <v>INR  Ten Thousand Eight Hundred &amp; Seventy Nine  and Paise Eighty Only</v>
      </c>
      <c r="BD159" s="68">
        <v>7734</v>
      </c>
      <c r="BE159" s="22">
        <f t="shared" si="38"/>
        <v>9186.14</v>
      </c>
      <c r="BF159" s="22">
        <f t="shared" si="28"/>
        <v>154680</v>
      </c>
      <c r="BG159" s="22"/>
      <c r="BI159" s="18">
        <v>458</v>
      </c>
      <c r="BJ159" s="4">
        <f t="shared" si="33"/>
        <v>543.99408</v>
      </c>
      <c r="BK159" s="20">
        <f t="shared" si="30"/>
        <v>543.99</v>
      </c>
    </row>
    <row r="160" spans="1:63" s="77" customFormat="1" ht="65.25" customHeight="1">
      <c r="A160" s="42">
        <v>148</v>
      </c>
      <c r="B160" s="96" t="s">
        <v>332</v>
      </c>
      <c r="C160" s="43" t="s">
        <v>182</v>
      </c>
      <c r="D160" s="23">
        <v>2</v>
      </c>
      <c r="E160" s="23" t="s">
        <v>370</v>
      </c>
      <c r="F160" s="18">
        <v>141.34</v>
      </c>
      <c r="G160" s="70"/>
      <c r="H160" s="71"/>
      <c r="I160" s="47" t="s">
        <v>34</v>
      </c>
      <c r="J160" s="20">
        <f t="shared" si="35"/>
        <v>1</v>
      </c>
      <c r="K160" s="70" t="s">
        <v>59</v>
      </c>
      <c r="L160" s="70" t="s">
        <v>7</v>
      </c>
      <c r="M160" s="72"/>
      <c r="N160" s="70"/>
      <c r="O160" s="70"/>
      <c r="P160" s="36"/>
      <c r="Q160" s="70"/>
      <c r="R160" s="70"/>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73">
        <f t="shared" si="34"/>
        <v>282.68</v>
      </c>
      <c r="BB160" s="74">
        <f t="shared" si="36"/>
        <v>282.68</v>
      </c>
      <c r="BC160" s="69" t="str">
        <f t="shared" si="37"/>
        <v>INR  Two Hundred &amp; Eighty Two  and Paise Sixty Eight Only</v>
      </c>
      <c r="BD160" s="75">
        <v>3346</v>
      </c>
      <c r="BE160" s="22">
        <f t="shared" si="38"/>
        <v>3974.24</v>
      </c>
      <c r="BF160" s="22">
        <f t="shared" si="28"/>
        <v>6692</v>
      </c>
      <c r="BG160" s="76"/>
      <c r="BI160" s="18">
        <v>119</v>
      </c>
      <c r="BJ160" s="4">
        <f t="shared" si="33"/>
        <v>141.34344</v>
      </c>
      <c r="BK160" s="20">
        <f t="shared" si="30"/>
        <v>141.34</v>
      </c>
    </row>
    <row r="161" spans="1:63" s="77" customFormat="1" ht="85.5">
      <c r="A161" s="42">
        <v>149</v>
      </c>
      <c r="B161" s="96" t="s">
        <v>333</v>
      </c>
      <c r="C161" s="43" t="s">
        <v>183</v>
      </c>
      <c r="D161" s="23">
        <v>175</v>
      </c>
      <c r="E161" s="23" t="s">
        <v>206</v>
      </c>
      <c r="F161" s="18">
        <v>131.84</v>
      </c>
      <c r="G161" s="70"/>
      <c r="H161" s="71"/>
      <c r="I161" s="47" t="s">
        <v>34</v>
      </c>
      <c r="J161" s="20">
        <f t="shared" si="35"/>
        <v>1</v>
      </c>
      <c r="K161" s="70" t="s">
        <v>59</v>
      </c>
      <c r="L161" s="70" t="s">
        <v>7</v>
      </c>
      <c r="M161" s="72"/>
      <c r="N161" s="70"/>
      <c r="O161" s="70"/>
      <c r="P161" s="36"/>
      <c r="Q161" s="70"/>
      <c r="R161" s="70"/>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73">
        <f t="shared" si="34"/>
        <v>23072</v>
      </c>
      <c r="BB161" s="74">
        <f t="shared" si="36"/>
        <v>23072</v>
      </c>
      <c r="BC161" s="69" t="str">
        <f t="shared" si="37"/>
        <v>INR  Twenty Three Thousand  &amp;Seventy Two  Only</v>
      </c>
      <c r="BD161" s="75">
        <v>3112</v>
      </c>
      <c r="BE161" s="22">
        <f t="shared" si="38"/>
        <v>3696.31</v>
      </c>
      <c r="BF161" s="22">
        <f t="shared" si="28"/>
        <v>544600</v>
      </c>
      <c r="BG161" s="76"/>
      <c r="BI161" s="18">
        <v>111</v>
      </c>
      <c r="BJ161" s="4">
        <f t="shared" si="33"/>
        <v>131.84136</v>
      </c>
      <c r="BK161" s="20">
        <f t="shared" si="30"/>
        <v>131.84</v>
      </c>
    </row>
    <row r="162" spans="1:63" s="77" customFormat="1" ht="85.5">
      <c r="A162" s="42">
        <v>150</v>
      </c>
      <c r="B162" s="96" t="s">
        <v>334</v>
      </c>
      <c r="C162" s="43" t="s">
        <v>184</v>
      </c>
      <c r="D162" s="23">
        <v>125</v>
      </c>
      <c r="E162" s="23" t="s">
        <v>206</v>
      </c>
      <c r="F162" s="18">
        <v>239.93</v>
      </c>
      <c r="G162" s="70"/>
      <c r="H162" s="71"/>
      <c r="I162" s="47" t="s">
        <v>34</v>
      </c>
      <c r="J162" s="20">
        <f t="shared" si="35"/>
        <v>1</v>
      </c>
      <c r="K162" s="70" t="s">
        <v>59</v>
      </c>
      <c r="L162" s="70" t="s">
        <v>7</v>
      </c>
      <c r="M162" s="72"/>
      <c r="N162" s="70"/>
      <c r="O162" s="70"/>
      <c r="P162" s="36"/>
      <c r="Q162" s="70"/>
      <c r="R162" s="70"/>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73">
        <f t="shared" si="34"/>
        <v>29991.25</v>
      </c>
      <c r="BB162" s="74">
        <f t="shared" si="36"/>
        <v>29991.25</v>
      </c>
      <c r="BC162" s="69" t="str">
        <f t="shared" si="37"/>
        <v>INR  Twenty Nine Thousand Nine Hundred &amp; Ninety One  and Paise Twenty Five Only</v>
      </c>
      <c r="BD162" s="75">
        <v>2972</v>
      </c>
      <c r="BE162" s="22">
        <f t="shared" si="38"/>
        <v>3530.02</v>
      </c>
      <c r="BF162" s="22">
        <f t="shared" si="28"/>
        <v>371500</v>
      </c>
      <c r="BG162" s="76"/>
      <c r="BI162" s="18">
        <v>202</v>
      </c>
      <c r="BJ162" s="4">
        <f t="shared" si="33"/>
        <v>239.92752</v>
      </c>
      <c r="BK162" s="20">
        <f t="shared" si="30"/>
        <v>239.93</v>
      </c>
    </row>
    <row r="163" spans="1:63" s="77" customFormat="1" ht="85.5">
      <c r="A163" s="42">
        <v>151</v>
      </c>
      <c r="B163" s="96" t="s">
        <v>335</v>
      </c>
      <c r="C163" s="43" t="s">
        <v>185</v>
      </c>
      <c r="D163" s="23">
        <v>50</v>
      </c>
      <c r="E163" s="23" t="s">
        <v>206</v>
      </c>
      <c r="F163" s="18">
        <v>152.03</v>
      </c>
      <c r="G163" s="70"/>
      <c r="H163" s="71"/>
      <c r="I163" s="47" t="s">
        <v>34</v>
      </c>
      <c r="J163" s="20">
        <f t="shared" si="35"/>
        <v>1</v>
      </c>
      <c r="K163" s="70" t="s">
        <v>59</v>
      </c>
      <c r="L163" s="70" t="s">
        <v>7</v>
      </c>
      <c r="M163" s="72"/>
      <c r="N163" s="70"/>
      <c r="O163" s="70"/>
      <c r="P163" s="36"/>
      <c r="Q163" s="70"/>
      <c r="R163" s="70"/>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73">
        <f t="shared" si="34"/>
        <v>7601.5</v>
      </c>
      <c r="BB163" s="74">
        <f t="shared" si="36"/>
        <v>7601.5</v>
      </c>
      <c r="BC163" s="69" t="str">
        <f t="shared" si="37"/>
        <v>INR  Seven Thousand Six Hundred &amp; One  and Paise Fifty Only</v>
      </c>
      <c r="BD163" s="75">
        <v>460</v>
      </c>
      <c r="BE163" s="22">
        <f t="shared" si="38"/>
        <v>546.37</v>
      </c>
      <c r="BF163" s="22">
        <f t="shared" si="28"/>
        <v>23000</v>
      </c>
      <c r="BG163" s="76"/>
      <c r="BI163" s="92">
        <v>128</v>
      </c>
      <c r="BJ163" s="4">
        <f t="shared" si="33"/>
        <v>152.03328</v>
      </c>
      <c r="BK163" s="20">
        <f t="shared" si="30"/>
        <v>152.03</v>
      </c>
    </row>
    <row r="164" spans="1:63" s="77" customFormat="1" ht="171.75" customHeight="1">
      <c r="A164" s="42">
        <v>152</v>
      </c>
      <c r="B164" s="96" t="s">
        <v>336</v>
      </c>
      <c r="C164" s="43" t="s">
        <v>186</v>
      </c>
      <c r="D164" s="23">
        <v>220</v>
      </c>
      <c r="E164" s="23" t="s">
        <v>372</v>
      </c>
      <c r="F164" s="18">
        <v>926.45</v>
      </c>
      <c r="G164" s="70"/>
      <c r="H164" s="71"/>
      <c r="I164" s="47" t="s">
        <v>34</v>
      </c>
      <c r="J164" s="20">
        <f t="shared" si="35"/>
        <v>1</v>
      </c>
      <c r="K164" s="70" t="s">
        <v>59</v>
      </c>
      <c r="L164" s="70" t="s">
        <v>7</v>
      </c>
      <c r="M164" s="72"/>
      <c r="N164" s="70"/>
      <c r="O164" s="70"/>
      <c r="P164" s="36"/>
      <c r="Q164" s="70"/>
      <c r="R164" s="70"/>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73">
        <f t="shared" si="34"/>
        <v>203819</v>
      </c>
      <c r="BB164" s="74">
        <f t="shared" si="36"/>
        <v>203819</v>
      </c>
      <c r="BC164" s="69" t="str">
        <f t="shared" si="37"/>
        <v>INR  Two Lakh Three Thousand Eight Hundred &amp; Nineteen  Only</v>
      </c>
      <c r="BD164" s="75">
        <v>296</v>
      </c>
      <c r="BE164" s="22">
        <f t="shared" si="38"/>
        <v>351.58</v>
      </c>
      <c r="BF164" s="22">
        <f t="shared" si="28"/>
        <v>65120</v>
      </c>
      <c r="BG164" s="76"/>
      <c r="BI164" s="92">
        <v>780</v>
      </c>
      <c r="BJ164" s="4">
        <f t="shared" si="33"/>
        <v>926.4528</v>
      </c>
      <c r="BK164" s="20">
        <f t="shared" si="30"/>
        <v>926.45</v>
      </c>
    </row>
    <row r="165" spans="1:63" s="77" customFormat="1" ht="85.5">
      <c r="A165" s="42">
        <v>153</v>
      </c>
      <c r="B165" s="96" t="s">
        <v>337</v>
      </c>
      <c r="C165" s="43" t="s">
        <v>269</v>
      </c>
      <c r="D165" s="23">
        <v>12</v>
      </c>
      <c r="E165" s="23" t="s">
        <v>372</v>
      </c>
      <c r="F165" s="18">
        <v>90.27</v>
      </c>
      <c r="G165" s="70"/>
      <c r="H165" s="71"/>
      <c r="I165" s="47" t="s">
        <v>34</v>
      </c>
      <c r="J165" s="20">
        <f t="shared" si="35"/>
        <v>1</v>
      </c>
      <c r="K165" s="70" t="s">
        <v>59</v>
      </c>
      <c r="L165" s="70" t="s">
        <v>7</v>
      </c>
      <c r="M165" s="72"/>
      <c r="N165" s="70"/>
      <c r="O165" s="70"/>
      <c r="P165" s="36"/>
      <c r="Q165" s="70"/>
      <c r="R165" s="70"/>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73">
        <f t="shared" si="34"/>
        <v>1083.24</v>
      </c>
      <c r="BB165" s="74">
        <f t="shared" si="36"/>
        <v>1083.24</v>
      </c>
      <c r="BC165" s="69" t="str">
        <f t="shared" si="37"/>
        <v>INR  One Thousand  &amp;Eighty Three  and Paise Twenty Four Only</v>
      </c>
      <c r="BD165" s="75">
        <v>218</v>
      </c>
      <c r="BE165" s="22">
        <f t="shared" si="38"/>
        <v>258.93</v>
      </c>
      <c r="BF165" s="22">
        <f t="shared" si="28"/>
        <v>2616</v>
      </c>
      <c r="BG165" s="76"/>
      <c r="BI165" s="18">
        <v>76</v>
      </c>
      <c r="BJ165" s="4">
        <f t="shared" si="33"/>
        <v>90.26976</v>
      </c>
      <c r="BK165" s="20">
        <f t="shared" si="30"/>
        <v>90.27</v>
      </c>
    </row>
    <row r="166" spans="1:63" s="77" customFormat="1" ht="114.75" customHeight="1">
      <c r="A166" s="42">
        <v>154</v>
      </c>
      <c r="B166" s="96" t="s">
        <v>338</v>
      </c>
      <c r="C166" s="43" t="s">
        <v>270</v>
      </c>
      <c r="D166" s="23">
        <v>10</v>
      </c>
      <c r="E166" s="23" t="s">
        <v>372</v>
      </c>
      <c r="F166" s="18">
        <v>1167.57</v>
      </c>
      <c r="G166" s="70"/>
      <c r="H166" s="71"/>
      <c r="I166" s="47" t="s">
        <v>34</v>
      </c>
      <c r="J166" s="20">
        <f t="shared" si="35"/>
        <v>1</v>
      </c>
      <c r="K166" s="70" t="s">
        <v>59</v>
      </c>
      <c r="L166" s="70" t="s">
        <v>7</v>
      </c>
      <c r="M166" s="72"/>
      <c r="N166" s="70"/>
      <c r="O166" s="70"/>
      <c r="P166" s="36"/>
      <c r="Q166" s="70"/>
      <c r="R166" s="70"/>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73">
        <f t="shared" si="34"/>
        <v>11675.7</v>
      </c>
      <c r="BB166" s="74">
        <f t="shared" si="36"/>
        <v>11675.7</v>
      </c>
      <c r="BC166" s="69" t="str">
        <f t="shared" si="37"/>
        <v>INR  Eleven Thousand Six Hundred &amp; Seventy Five  and Paise Seventy Only</v>
      </c>
      <c r="BD166" s="75">
        <v>128</v>
      </c>
      <c r="BE166" s="22">
        <f t="shared" si="38"/>
        <v>152.03</v>
      </c>
      <c r="BF166" s="22">
        <f t="shared" si="28"/>
        <v>1280</v>
      </c>
      <c r="BG166" s="76"/>
      <c r="BI166" s="92">
        <v>983</v>
      </c>
      <c r="BJ166" s="4">
        <f t="shared" si="33"/>
        <v>1167.56808</v>
      </c>
      <c r="BK166" s="20">
        <f t="shared" si="30"/>
        <v>1167.57</v>
      </c>
    </row>
    <row r="167" spans="1:63" s="77" customFormat="1" ht="98.25" customHeight="1">
      <c r="A167" s="42">
        <v>155</v>
      </c>
      <c r="B167" s="96" t="s">
        <v>339</v>
      </c>
      <c r="C167" s="43" t="s">
        <v>187</v>
      </c>
      <c r="D167" s="23">
        <v>5</v>
      </c>
      <c r="E167" s="23" t="s">
        <v>370</v>
      </c>
      <c r="F167" s="18">
        <v>1153.31</v>
      </c>
      <c r="G167" s="70"/>
      <c r="H167" s="71"/>
      <c r="I167" s="47" t="s">
        <v>34</v>
      </c>
      <c r="J167" s="20">
        <f t="shared" si="35"/>
        <v>1</v>
      </c>
      <c r="K167" s="70" t="s">
        <v>59</v>
      </c>
      <c r="L167" s="70" t="s">
        <v>7</v>
      </c>
      <c r="M167" s="72"/>
      <c r="N167" s="70"/>
      <c r="O167" s="70"/>
      <c r="P167" s="36"/>
      <c r="Q167" s="70"/>
      <c r="R167" s="70"/>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73">
        <f t="shared" si="34"/>
        <v>5766.55</v>
      </c>
      <c r="BB167" s="74">
        <f t="shared" si="36"/>
        <v>5766.55</v>
      </c>
      <c r="BC167" s="69" t="str">
        <f t="shared" si="37"/>
        <v>INR  Five Thousand Seven Hundred &amp; Sixty Six  and Paise Fifty Five Only</v>
      </c>
      <c r="BD167" s="75">
        <v>111</v>
      </c>
      <c r="BE167" s="22">
        <f t="shared" si="38"/>
        <v>131.84</v>
      </c>
      <c r="BF167" s="22">
        <f t="shared" si="28"/>
        <v>555</v>
      </c>
      <c r="BG167" s="76"/>
      <c r="BI167" s="18">
        <v>971</v>
      </c>
      <c r="BJ167" s="4">
        <f t="shared" si="33"/>
        <v>1153.31496</v>
      </c>
      <c r="BK167" s="20">
        <f t="shared" si="30"/>
        <v>1153.31</v>
      </c>
    </row>
    <row r="168" spans="1:63" s="77" customFormat="1" ht="103.5" customHeight="1">
      <c r="A168" s="42">
        <v>156</v>
      </c>
      <c r="B168" s="96" t="s">
        <v>340</v>
      </c>
      <c r="C168" s="43" t="s">
        <v>188</v>
      </c>
      <c r="D168" s="23">
        <v>5</v>
      </c>
      <c r="E168" s="23" t="s">
        <v>370</v>
      </c>
      <c r="F168" s="18">
        <v>541.62</v>
      </c>
      <c r="G168" s="70"/>
      <c r="H168" s="71"/>
      <c r="I168" s="47" t="s">
        <v>34</v>
      </c>
      <c r="J168" s="20">
        <f t="shared" si="35"/>
        <v>1</v>
      </c>
      <c r="K168" s="70" t="s">
        <v>59</v>
      </c>
      <c r="L168" s="70" t="s">
        <v>7</v>
      </c>
      <c r="M168" s="72"/>
      <c r="N168" s="70"/>
      <c r="O168" s="70"/>
      <c r="P168" s="36"/>
      <c r="Q168" s="70"/>
      <c r="R168" s="70"/>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73">
        <f t="shared" si="34"/>
        <v>2708.1</v>
      </c>
      <c r="BB168" s="74">
        <f t="shared" si="36"/>
        <v>2708.1</v>
      </c>
      <c r="BC168" s="69" t="str">
        <f t="shared" si="37"/>
        <v>INR  Two Thousand Seven Hundred &amp; Eight  and Paise Ten Only</v>
      </c>
      <c r="BD168" s="75">
        <v>893</v>
      </c>
      <c r="BE168" s="22">
        <f t="shared" si="38"/>
        <v>1060.67</v>
      </c>
      <c r="BF168" s="22">
        <f t="shared" si="28"/>
        <v>4465</v>
      </c>
      <c r="BG168" s="76"/>
      <c r="BI168" s="18">
        <v>456</v>
      </c>
      <c r="BJ168" s="4">
        <f t="shared" si="33"/>
        <v>541.61856</v>
      </c>
      <c r="BK168" s="20">
        <f t="shared" si="30"/>
        <v>541.62</v>
      </c>
    </row>
    <row r="169" spans="1:63" s="77" customFormat="1" ht="85.5">
      <c r="A169" s="42">
        <v>157</v>
      </c>
      <c r="B169" s="96" t="s">
        <v>341</v>
      </c>
      <c r="C169" s="43" t="s">
        <v>189</v>
      </c>
      <c r="D169" s="23">
        <v>2</v>
      </c>
      <c r="E169" s="23" t="s">
        <v>370</v>
      </c>
      <c r="F169" s="18">
        <v>1810.15</v>
      </c>
      <c r="G169" s="70"/>
      <c r="H169" s="71"/>
      <c r="I169" s="47" t="s">
        <v>34</v>
      </c>
      <c r="J169" s="20">
        <f t="shared" si="35"/>
        <v>1</v>
      </c>
      <c r="K169" s="70" t="s">
        <v>59</v>
      </c>
      <c r="L169" s="70" t="s">
        <v>7</v>
      </c>
      <c r="M169" s="72"/>
      <c r="N169" s="70"/>
      <c r="O169" s="70"/>
      <c r="P169" s="36"/>
      <c r="Q169" s="70"/>
      <c r="R169" s="70"/>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73">
        <f t="shared" si="34"/>
        <v>3620.3</v>
      </c>
      <c r="BB169" s="74">
        <f t="shared" si="36"/>
        <v>3620.3</v>
      </c>
      <c r="BC169" s="69" t="str">
        <f t="shared" si="37"/>
        <v>INR  Three Thousand Six Hundred &amp; Twenty  and Paise Thirty Only</v>
      </c>
      <c r="BD169" s="75">
        <v>249</v>
      </c>
      <c r="BE169" s="22">
        <f t="shared" si="38"/>
        <v>295.75</v>
      </c>
      <c r="BF169" s="22">
        <f t="shared" si="28"/>
        <v>498</v>
      </c>
      <c r="BG169" s="76"/>
      <c r="BI169" s="18">
        <v>1524</v>
      </c>
      <c r="BJ169" s="4">
        <f t="shared" si="33"/>
        <v>1810.14624</v>
      </c>
      <c r="BK169" s="20">
        <f t="shared" si="30"/>
        <v>1810.15</v>
      </c>
    </row>
    <row r="170" spans="1:63" s="77" customFormat="1" ht="99.75">
      <c r="A170" s="42">
        <v>158</v>
      </c>
      <c r="B170" s="96" t="s">
        <v>342</v>
      </c>
      <c r="C170" s="43" t="s">
        <v>190</v>
      </c>
      <c r="D170" s="23">
        <v>1</v>
      </c>
      <c r="E170" s="23" t="s">
        <v>206</v>
      </c>
      <c r="F170" s="18">
        <v>185.29</v>
      </c>
      <c r="G170" s="70"/>
      <c r="H170" s="71"/>
      <c r="I170" s="47" t="s">
        <v>34</v>
      </c>
      <c r="J170" s="20">
        <f t="shared" si="35"/>
        <v>1</v>
      </c>
      <c r="K170" s="70" t="s">
        <v>59</v>
      </c>
      <c r="L170" s="70" t="s">
        <v>7</v>
      </c>
      <c r="M170" s="72"/>
      <c r="N170" s="70"/>
      <c r="O170" s="70"/>
      <c r="P170" s="36"/>
      <c r="Q170" s="70"/>
      <c r="R170" s="70"/>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73">
        <f t="shared" si="34"/>
        <v>185.29</v>
      </c>
      <c r="BB170" s="74">
        <f t="shared" si="36"/>
        <v>185.29</v>
      </c>
      <c r="BC170" s="69" t="str">
        <f t="shared" si="37"/>
        <v>INR  One Hundred &amp; Eighty Five  and Paise Twenty Nine Only</v>
      </c>
      <c r="BD170" s="75">
        <v>788</v>
      </c>
      <c r="BE170" s="22">
        <f t="shared" si="38"/>
        <v>935.95</v>
      </c>
      <c r="BF170" s="22">
        <f t="shared" si="28"/>
        <v>788</v>
      </c>
      <c r="BG170" s="76"/>
      <c r="BI170" s="18">
        <v>156</v>
      </c>
      <c r="BJ170" s="4">
        <f t="shared" si="33"/>
        <v>185.29056</v>
      </c>
      <c r="BK170" s="20">
        <f t="shared" si="30"/>
        <v>185.29</v>
      </c>
    </row>
    <row r="171" spans="1:63" s="77" customFormat="1" ht="87" customHeight="1">
      <c r="A171" s="42">
        <v>159</v>
      </c>
      <c r="B171" s="96" t="s">
        <v>343</v>
      </c>
      <c r="C171" s="43" t="s">
        <v>191</v>
      </c>
      <c r="D171" s="23">
        <v>25</v>
      </c>
      <c r="E171" s="23" t="s">
        <v>206</v>
      </c>
      <c r="F171" s="18">
        <v>21.38</v>
      </c>
      <c r="G171" s="70"/>
      <c r="H171" s="71"/>
      <c r="I171" s="47" t="s">
        <v>34</v>
      </c>
      <c r="J171" s="20">
        <f t="shared" si="35"/>
        <v>1</v>
      </c>
      <c r="K171" s="70" t="s">
        <v>59</v>
      </c>
      <c r="L171" s="70" t="s">
        <v>7</v>
      </c>
      <c r="M171" s="72"/>
      <c r="N171" s="70"/>
      <c r="O171" s="70"/>
      <c r="P171" s="36"/>
      <c r="Q171" s="70"/>
      <c r="R171" s="70"/>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73">
        <f t="shared" si="34"/>
        <v>534.5</v>
      </c>
      <c r="BB171" s="74">
        <f t="shared" si="36"/>
        <v>534.5</v>
      </c>
      <c r="BC171" s="69" t="str">
        <f t="shared" si="37"/>
        <v>INR  Five Hundred &amp; Thirty Four  and Paise Fifty Only</v>
      </c>
      <c r="BD171" s="75">
        <v>1628</v>
      </c>
      <c r="BE171" s="22">
        <f t="shared" si="38"/>
        <v>1933.67</v>
      </c>
      <c r="BF171" s="22">
        <f t="shared" si="28"/>
        <v>40700</v>
      </c>
      <c r="BG171" s="76"/>
      <c r="BI171" s="18">
        <v>18</v>
      </c>
      <c r="BJ171" s="4">
        <f t="shared" si="33"/>
        <v>21.37968</v>
      </c>
      <c r="BK171" s="20">
        <f t="shared" si="30"/>
        <v>21.38</v>
      </c>
    </row>
    <row r="172" spans="1:63" s="77" customFormat="1" ht="42" customHeight="1">
      <c r="A172" s="42">
        <v>160</v>
      </c>
      <c r="B172" s="97" t="s">
        <v>344</v>
      </c>
      <c r="C172" s="43" t="s">
        <v>192</v>
      </c>
      <c r="D172" s="23">
        <v>15</v>
      </c>
      <c r="E172" s="23" t="s">
        <v>370</v>
      </c>
      <c r="F172" s="18">
        <v>36.82</v>
      </c>
      <c r="G172" s="70"/>
      <c r="H172" s="71"/>
      <c r="I172" s="47" t="s">
        <v>34</v>
      </c>
      <c r="J172" s="20">
        <f t="shared" si="35"/>
        <v>1</v>
      </c>
      <c r="K172" s="70" t="s">
        <v>59</v>
      </c>
      <c r="L172" s="70" t="s">
        <v>7</v>
      </c>
      <c r="M172" s="72"/>
      <c r="N172" s="70"/>
      <c r="O172" s="70"/>
      <c r="P172" s="36"/>
      <c r="Q172" s="70"/>
      <c r="R172" s="70"/>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73">
        <f t="shared" si="34"/>
        <v>552.3</v>
      </c>
      <c r="BB172" s="74">
        <f t="shared" si="36"/>
        <v>552.3</v>
      </c>
      <c r="BC172" s="69" t="str">
        <f t="shared" si="37"/>
        <v>INR  Five Hundred &amp; Fifty Two  and Paise Thirty Only</v>
      </c>
      <c r="BD172" s="75">
        <v>418</v>
      </c>
      <c r="BE172" s="22">
        <f t="shared" si="38"/>
        <v>496.48</v>
      </c>
      <c r="BF172" s="22">
        <f t="shared" si="28"/>
        <v>6270</v>
      </c>
      <c r="BG172" s="76"/>
      <c r="BI172" s="18">
        <v>31</v>
      </c>
      <c r="BJ172" s="4">
        <f t="shared" si="33"/>
        <v>36.82056</v>
      </c>
      <c r="BK172" s="20">
        <f t="shared" si="30"/>
        <v>36.82</v>
      </c>
    </row>
    <row r="173" spans="1:63" s="77" customFormat="1" ht="54.75" customHeight="1">
      <c r="A173" s="42">
        <v>161</v>
      </c>
      <c r="B173" s="97" t="s">
        <v>345</v>
      </c>
      <c r="C173" s="43" t="s">
        <v>193</v>
      </c>
      <c r="D173" s="23">
        <v>2</v>
      </c>
      <c r="E173" s="23" t="s">
        <v>370</v>
      </c>
      <c r="F173" s="18">
        <v>890.82</v>
      </c>
      <c r="G173" s="70"/>
      <c r="H173" s="71"/>
      <c r="I173" s="47" t="s">
        <v>34</v>
      </c>
      <c r="J173" s="20">
        <f t="shared" si="35"/>
        <v>1</v>
      </c>
      <c r="K173" s="70" t="s">
        <v>59</v>
      </c>
      <c r="L173" s="70" t="s">
        <v>7</v>
      </c>
      <c r="M173" s="72"/>
      <c r="N173" s="70"/>
      <c r="O173" s="70"/>
      <c r="P173" s="36"/>
      <c r="Q173" s="70"/>
      <c r="R173" s="70"/>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73">
        <f t="shared" si="34"/>
        <v>1781.64</v>
      </c>
      <c r="BB173" s="74">
        <f t="shared" si="36"/>
        <v>1781.64</v>
      </c>
      <c r="BC173" s="69" t="str">
        <f t="shared" si="37"/>
        <v>INR  One Thousand Seven Hundred &amp; Eighty One  and Paise Sixty Four Only</v>
      </c>
      <c r="BD173" s="75">
        <v>199</v>
      </c>
      <c r="BE173" s="22">
        <f t="shared" si="38"/>
        <v>236.36</v>
      </c>
      <c r="BF173" s="22">
        <f t="shared" si="28"/>
        <v>398</v>
      </c>
      <c r="BG173" s="76"/>
      <c r="BI173" s="18">
        <v>750</v>
      </c>
      <c r="BJ173" s="4">
        <f t="shared" si="33"/>
        <v>890.82</v>
      </c>
      <c r="BK173" s="20">
        <f t="shared" si="30"/>
        <v>890.82</v>
      </c>
    </row>
    <row r="174" spans="1:63" s="77" customFormat="1" ht="142.5" customHeight="1">
      <c r="A174" s="42">
        <v>162</v>
      </c>
      <c r="B174" s="97" t="s">
        <v>346</v>
      </c>
      <c r="C174" s="43" t="s">
        <v>194</v>
      </c>
      <c r="D174" s="23">
        <v>10</v>
      </c>
      <c r="E174" s="23" t="s">
        <v>202</v>
      </c>
      <c r="F174" s="18">
        <v>857.56</v>
      </c>
      <c r="G174" s="70"/>
      <c r="H174" s="71"/>
      <c r="I174" s="47" t="s">
        <v>34</v>
      </c>
      <c r="J174" s="20">
        <f t="shared" si="35"/>
        <v>1</v>
      </c>
      <c r="K174" s="70" t="s">
        <v>59</v>
      </c>
      <c r="L174" s="70" t="s">
        <v>7</v>
      </c>
      <c r="M174" s="72"/>
      <c r="N174" s="70"/>
      <c r="O174" s="70"/>
      <c r="P174" s="36"/>
      <c r="Q174" s="70"/>
      <c r="R174" s="70"/>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73">
        <f t="shared" si="34"/>
        <v>8575.6</v>
      </c>
      <c r="BB174" s="74">
        <f t="shared" si="36"/>
        <v>8575.6</v>
      </c>
      <c r="BC174" s="69" t="str">
        <f t="shared" si="37"/>
        <v>INR  Eight Thousand Five Hundred &amp; Seventy Five  and Paise Sixty Only</v>
      </c>
      <c r="BD174" s="75">
        <v>18</v>
      </c>
      <c r="BE174" s="22">
        <f t="shared" si="38"/>
        <v>21.38</v>
      </c>
      <c r="BF174" s="22">
        <f t="shared" si="28"/>
        <v>180</v>
      </c>
      <c r="BG174" s="76"/>
      <c r="BI174" s="18">
        <v>722</v>
      </c>
      <c r="BJ174" s="4">
        <f t="shared" si="33"/>
        <v>857.56272</v>
      </c>
      <c r="BK174" s="20">
        <f t="shared" si="30"/>
        <v>857.56</v>
      </c>
    </row>
    <row r="175" spans="1:63" s="77" customFormat="1" ht="144" customHeight="1">
      <c r="A175" s="42">
        <v>163</v>
      </c>
      <c r="B175" s="97" t="s">
        <v>347</v>
      </c>
      <c r="C175" s="43" t="s">
        <v>195</v>
      </c>
      <c r="D175" s="23">
        <v>10</v>
      </c>
      <c r="E175" s="23" t="s">
        <v>370</v>
      </c>
      <c r="F175" s="18">
        <v>591.5</v>
      </c>
      <c r="G175" s="70"/>
      <c r="H175" s="71"/>
      <c r="I175" s="47" t="s">
        <v>34</v>
      </c>
      <c r="J175" s="20">
        <f t="shared" si="35"/>
        <v>1</v>
      </c>
      <c r="K175" s="70" t="s">
        <v>59</v>
      </c>
      <c r="L175" s="70" t="s">
        <v>7</v>
      </c>
      <c r="M175" s="72"/>
      <c r="N175" s="70"/>
      <c r="O175" s="70"/>
      <c r="P175" s="36"/>
      <c r="Q175" s="70"/>
      <c r="R175" s="70"/>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73">
        <f t="shared" si="34"/>
        <v>5915</v>
      </c>
      <c r="BB175" s="74">
        <f t="shared" si="36"/>
        <v>5915</v>
      </c>
      <c r="BC175" s="69" t="str">
        <f t="shared" si="37"/>
        <v>INR  Five Thousand Nine Hundred &amp; Fifteen  Only</v>
      </c>
      <c r="BD175" s="75">
        <v>156</v>
      </c>
      <c r="BE175" s="22">
        <f t="shared" si="38"/>
        <v>185.29</v>
      </c>
      <c r="BF175" s="22">
        <f t="shared" si="28"/>
        <v>1560</v>
      </c>
      <c r="BG175" s="76"/>
      <c r="BI175" s="18">
        <v>498</v>
      </c>
      <c r="BJ175" s="4">
        <f t="shared" si="33"/>
        <v>591.50448</v>
      </c>
      <c r="BK175" s="20">
        <f t="shared" si="30"/>
        <v>591.5</v>
      </c>
    </row>
    <row r="176" spans="1:63" s="77" customFormat="1" ht="99.75">
      <c r="A176" s="42">
        <v>164</v>
      </c>
      <c r="B176" s="97" t="s">
        <v>348</v>
      </c>
      <c r="C176" s="43" t="s">
        <v>196</v>
      </c>
      <c r="D176" s="23">
        <v>50</v>
      </c>
      <c r="E176" s="23" t="s">
        <v>370</v>
      </c>
      <c r="F176" s="18">
        <v>59.39</v>
      </c>
      <c r="G176" s="70"/>
      <c r="H176" s="71"/>
      <c r="I176" s="47" t="s">
        <v>34</v>
      </c>
      <c r="J176" s="20">
        <f t="shared" si="35"/>
        <v>1</v>
      </c>
      <c r="K176" s="70" t="s">
        <v>59</v>
      </c>
      <c r="L176" s="70" t="s">
        <v>7</v>
      </c>
      <c r="M176" s="72"/>
      <c r="N176" s="70"/>
      <c r="O176" s="70"/>
      <c r="P176" s="36"/>
      <c r="Q176" s="70"/>
      <c r="R176" s="70"/>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73">
        <f t="shared" si="34"/>
        <v>2969.5</v>
      </c>
      <c r="BB176" s="74">
        <f t="shared" si="36"/>
        <v>2969.5</v>
      </c>
      <c r="BC176" s="69" t="str">
        <f t="shared" si="37"/>
        <v>INR  Two Thousand Nine Hundred &amp; Sixty Nine  and Paise Fifty Only</v>
      </c>
      <c r="BD176" s="75">
        <v>1545</v>
      </c>
      <c r="BE176" s="22">
        <f t="shared" si="38"/>
        <v>1835.09</v>
      </c>
      <c r="BF176" s="22">
        <f t="shared" si="28"/>
        <v>77250</v>
      </c>
      <c r="BG176" s="76"/>
      <c r="BI176" s="18">
        <v>50</v>
      </c>
      <c r="BJ176" s="4">
        <f t="shared" si="33"/>
        <v>59.388</v>
      </c>
      <c r="BK176" s="20">
        <f t="shared" si="30"/>
        <v>59.39</v>
      </c>
    </row>
    <row r="177" spans="1:63" s="77" customFormat="1" ht="43.5" customHeight="1">
      <c r="A177" s="42">
        <v>165</v>
      </c>
      <c r="B177" s="97" t="s">
        <v>349</v>
      </c>
      <c r="C177" s="43" t="s">
        <v>197</v>
      </c>
      <c r="D177" s="23">
        <v>50</v>
      </c>
      <c r="E177" s="23" t="s">
        <v>370</v>
      </c>
      <c r="F177" s="18">
        <v>102.15</v>
      </c>
      <c r="G177" s="70"/>
      <c r="H177" s="71"/>
      <c r="I177" s="47" t="s">
        <v>34</v>
      </c>
      <c r="J177" s="20">
        <f t="shared" si="35"/>
        <v>1</v>
      </c>
      <c r="K177" s="70" t="s">
        <v>59</v>
      </c>
      <c r="L177" s="70" t="s">
        <v>7</v>
      </c>
      <c r="M177" s="72"/>
      <c r="N177" s="70"/>
      <c r="O177" s="70"/>
      <c r="P177" s="36"/>
      <c r="Q177" s="70"/>
      <c r="R177" s="70"/>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73">
        <f t="shared" si="34"/>
        <v>5107.5</v>
      </c>
      <c r="BB177" s="74">
        <f t="shared" si="36"/>
        <v>5107.5</v>
      </c>
      <c r="BC177" s="69" t="str">
        <f t="shared" si="37"/>
        <v>INR  Five Thousand One Hundred &amp; Seven  and Paise Fifty Only</v>
      </c>
      <c r="BD177" s="75">
        <v>722</v>
      </c>
      <c r="BE177" s="22">
        <f t="shared" si="38"/>
        <v>857.56</v>
      </c>
      <c r="BF177" s="22">
        <f t="shared" si="28"/>
        <v>36100</v>
      </c>
      <c r="BG177" s="76"/>
      <c r="BI177" s="18">
        <v>86</v>
      </c>
      <c r="BJ177" s="4">
        <f t="shared" si="33"/>
        <v>102.14736</v>
      </c>
      <c r="BK177" s="20">
        <f t="shared" si="30"/>
        <v>102.15</v>
      </c>
    </row>
    <row r="178" spans="1:63" s="77" customFormat="1" ht="42.75" customHeight="1">
      <c r="A178" s="42">
        <v>166</v>
      </c>
      <c r="B178" s="98" t="s">
        <v>430</v>
      </c>
      <c r="C178" s="43" t="s">
        <v>198</v>
      </c>
      <c r="D178" s="23">
        <v>4</v>
      </c>
      <c r="E178" s="23" t="s">
        <v>370</v>
      </c>
      <c r="F178" s="18">
        <v>147.28</v>
      </c>
      <c r="G178" s="70"/>
      <c r="H178" s="71"/>
      <c r="I178" s="47" t="s">
        <v>34</v>
      </c>
      <c r="J178" s="20">
        <f t="shared" si="35"/>
        <v>1</v>
      </c>
      <c r="K178" s="70" t="s">
        <v>59</v>
      </c>
      <c r="L178" s="70" t="s">
        <v>7</v>
      </c>
      <c r="M178" s="72"/>
      <c r="N178" s="70"/>
      <c r="O178" s="70"/>
      <c r="P178" s="36"/>
      <c r="Q178" s="70"/>
      <c r="R178" s="70"/>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73">
        <f t="shared" si="34"/>
        <v>589.12</v>
      </c>
      <c r="BB178" s="74">
        <f t="shared" si="36"/>
        <v>589.12</v>
      </c>
      <c r="BC178" s="69" t="str">
        <f t="shared" si="37"/>
        <v>INR  Five Hundred &amp; Eighty Nine  and Paise Twelve Only</v>
      </c>
      <c r="BD178" s="75">
        <v>458</v>
      </c>
      <c r="BE178" s="22">
        <f t="shared" si="38"/>
        <v>543.99</v>
      </c>
      <c r="BF178" s="22">
        <f t="shared" si="28"/>
        <v>1832</v>
      </c>
      <c r="BG178" s="76">
        <f>+SUM(BF157:BF178)</f>
        <v>1717918</v>
      </c>
      <c r="BI178" s="92">
        <v>124</v>
      </c>
      <c r="BJ178" s="4">
        <f t="shared" si="33"/>
        <v>147.28224</v>
      </c>
      <c r="BK178" s="20">
        <f t="shared" si="30"/>
        <v>147.28</v>
      </c>
    </row>
    <row r="179" spans="1:63" s="77" customFormat="1" ht="86.25" customHeight="1">
      <c r="A179" s="42">
        <v>167</v>
      </c>
      <c r="B179" s="97" t="s">
        <v>374</v>
      </c>
      <c r="C179" s="43" t="s">
        <v>199</v>
      </c>
      <c r="D179" s="23">
        <v>50</v>
      </c>
      <c r="E179" s="23" t="s">
        <v>370</v>
      </c>
      <c r="F179" s="18">
        <v>831.23</v>
      </c>
      <c r="G179" s="70"/>
      <c r="H179" s="71"/>
      <c r="I179" s="47" t="s">
        <v>34</v>
      </c>
      <c r="J179" s="20">
        <f t="shared" si="35"/>
        <v>1</v>
      </c>
      <c r="K179" s="70" t="s">
        <v>59</v>
      </c>
      <c r="L179" s="70" t="s">
        <v>7</v>
      </c>
      <c r="M179" s="72"/>
      <c r="N179" s="70"/>
      <c r="O179" s="70"/>
      <c r="P179" s="36"/>
      <c r="Q179" s="70"/>
      <c r="R179" s="70"/>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73">
        <f t="shared" si="34"/>
        <v>41561.5</v>
      </c>
      <c r="BB179" s="74">
        <f t="shared" si="36"/>
        <v>41561.5</v>
      </c>
      <c r="BC179" s="69" t="str">
        <f t="shared" si="37"/>
        <v>INR  Forty One Thousand Five Hundred &amp; Sixty One  and Paise Fifty Only</v>
      </c>
      <c r="BD179" s="75">
        <v>823</v>
      </c>
      <c r="BE179" s="76">
        <f>ROUND(BD179*1.01,2)</f>
        <v>831.23</v>
      </c>
      <c r="BF179" s="76">
        <f>+BD179*D179</f>
        <v>41150</v>
      </c>
      <c r="BG179" s="76"/>
      <c r="BI179" s="18">
        <v>823</v>
      </c>
      <c r="BJ179" s="77">
        <f>BI179*1.01</f>
        <v>831.23</v>
      </c>
      <c r="BK179" s="20">
        <f t="shared" si="30"/>
        <v>831.23</v>
      </c>
    </row>
    <row r="180" spans="1:63" s="77" customFormat="1" ht="41.25" customHeight="1">
      <c r="A180" s="42">
        <v>168</v>
      </c>
      <c r="B180" s="98" t="s">
        <v>350</v>
      </c>
      <c r="C180" s="43" t="s">
        <v>200</v>
      </c>
      <c r="D180" s="23">
        <v>15</v>
      </c>
      <c r="E180" s="23" t="s">
        <v>370</v>
      </c>
      <c r="F180" s="18">
        <v>2232.1</v>
      </c>
      <c r="G180" s="70"/>
      <c r="H180" s="71"/>
      <c r="I180" s="47" t="s">
        <v>34</v>
      </c>
      <c r="J180" s="20">
        <f>IF(I180="Less(-)",-1,1)</f>
        <v>1</v>
      </c>
      <c r="K180" s="70" t="s">
        <v>59</v>
      </c>
      <c r="L180" s="70" t="s">
        <v>7</v>
      </c>
      <c r="M180" s="72"/>
      <c r="N180" s="70"/>
      <c r="O180" s="70"/>
      <c r="P180" s="36"/>
      <c r="Q180" s="70"/>
      <c r="R180" s="70"/>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73">
        <f>total_amount_ba($B$2,$D$2,D180,F180,J180,K180,M180)</f>
        <v>33481.5</v>
      </c>
      <c r="BB180" s="74">
        <f>BA180+SUM(N180:AZ180)</f>
        <v>33481.5</v>
      </c>
      <c r="BC180" s="69" t="str">
        <f>SpellNumber(L180,BB180)</f>
        <v>INR  Thirty Three Thousand Four Hundred &amp; Eighty One  and Paise Fifty Only</v>
      </c>
      <c r="BD180" s="75">
        <v>1283</v>
      </c>
      <c r="BE180" s="76">
        <f>ROUND(BD180*1.01,2)</f>
        <v>1295.83</v>
      </c>
      <c r="BF180" s="76">
        <f>+BD180*D180</f>
        <v>19245</v>
      </c>
      <c r="BG180" s="76"/>
      <c r="BI180" s="92">
        <v>2210</v>
      </c>
      <c r="BJ180" s="77">
        <f>BI180*1.01</f>
        <v>2232.1</v>
      </c>
      <c r="BK180" s="20">
        <f t="shared" si="30"/>
        <v>2232.1</v>
      </c>
    </row>
    <row r="181" spans="1:63" s="77" customFormat="1" ht="46.5" customHeight="1">
      <c r="A181" s="42">
        <v>169</v>
      </c>
      <c r="B181" s="98" t="s">
        <v>351</v>
      </c>
      <c r="C181" s="43" t="s">
        <v>257</v>
      </c>
      <c r="D181" s="23">
        <v>25</v>
      </c>
      <c r="E181" s="23" t="s">
        <v>370</v>
      </c>
      <c r="F181" s="18">
        <v>390.87</v>
      </c>
      <c r="G181" s="70"/>
      <c r="H181" s="71"/>
      <c r="I181" s="47" t="s">
        <v>34</v>
      </c>
      <c r="J181" s="20">
        <f t="shared" si="35"/>
        <v>1</v>
      </c>
      <c r="K181" s="70" t="s">
        <v>59</v>
      </c>
      <c r="L181" s="70" t="s">
        <v>7</v>
      </c>
      <c r="M181" s="72"/>
      <c r="N181" s="70"/>
      <c r="O181" s="70"/>
      <c r="P181" s="36"/>
      <c r="Q181" s="70"/>
      <c r="R181" s="70"/>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73">
        <f t="shared" si="34"/>
        <v>9771.75</v>
      </c>
      <c r="BB181" s="74">
        <f t="shared" si="36"/>
        <v>9771.75</v>
      </c>
      <c r="BC181" s="69" t="str">
        <f t="shared" si="37"/>
        <v>INR  Nine Thousand Seven Hundred &amp; Seventy One  and Paise Seventy Five Only</v>
      </c>
      <c r="BD181" s="75">
        <v>2210</v>
      </c>
      <c r="BE181" s="76">
        <f>ROUND(BD181*1.01,2)</f>
        <v>2232.1</v>
      </c>
      <c r="BF181" s="76">
        <f>+BD181*D181</f>
        <v>55250</v>
      </c>
      <c r="BG181" s="76"/>
      <c r="BI181" s="92">
        <v>387</v>
      </c>
      <c r="BJ181" s="77">
        <f>BI181*1.01</f>
        <v>390.87</v>
      </c>
      <c r="BK181" s="20">
        <f t="shared" si="30"/>
        <v>390.87</v>
      </c>
    </row>
    <row r="182" spans="1:63" s="77" customFormat="1" ht="57" customHeight="1">
      <c r="A182" s="42">
        <v>170</v>
      </c>
      <c r="B182" s="98" t="s">
        <v>271</v>
      </c>
      <c r="C182" s="43" t="s">
        <v>258</v>
      </c>
      <c r="D182" s="23">
        <v>2</v>
      </c>
      <c r="E182" s="23" t="s">
        <v>370</v>
      </c>
      <c r="F182" s="18">
        <v>3642.06</v>
      </c>
      <c r="G182" s="70"/>
      <c r="H182" s="71"/>
      <c r="I182" s="47" t="s">
        <v>34</v>
      </c>
      <c r="J182" s="20">
        <f t="shared" si="35"/>
        <v>1</v>
      </c>
      <c r="K182" s="70" t="s">
        <v>59</v>
      </c>
      <c r="L182" s="70" t="s">
        <v>7</v>
      </c>
      <c r="M182" s="72"/>
      <c r="N182" s="70"/>
      <c r="O182" s="70"/>
      <c r="P182" s="36"/>
      <c r="Q182" s="70"/>
      <c r="R182" s="70"/>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73">
        <f t="shared" si="34"/>
        <v>7284.12</v>
      </c>
      <c r="BB182" s="74">
        <f t="shared" si="36"/>
        <v>7284.12</v>
      </c>
      <c r="BC182" s="69" t="str">
        <f t="shared" si="37"/>
        <v>INR  Seven Thousand Two Hundred &amp; Eighty Four  and Paise Twelve Only</v>
      </c>
      <c r="BD182" s="75">
        <v>2620</v>
      </c>
      <c r="BE182" s="76">
        <f>ROUND(BD182*1.01,2)</f>
        <v>2646.2</v>
      </c>
      <c r="BF182" s="76">
        <f>+BD182*D182</f>
        <v>5240</v>
      </c>
      <c r="BG182" s="76"/>
      <c r="BI182" s="92">
        <v>3606</v>
      </c>
      <c r="BJ182" s="77">
        <f>BI182*1.01</f>
        <v>3642.06</v>
      </c>
      <c r="BK182" s="20">
        <f t="shared" si="30"/>
        <v>3642.06</v>
      </c>
    </row>
    <row r="183" spans="1:63" s="77" customFormat="1" ht="56.25" customHeight="1">
      <c r="A183" s="42">
        <v>171</v>
      </c>
      <c r="B183" s="97" t="s">
        <v>352</v>
      </c>
      <c r="C183" s="43" t="s">
        <v>259</v>
      </c>
      <c r="D183" s="23">
        <v>10</v>
      </c>
      <c r="E183" s="23" t="s">
        <v>370</v>
      </c>
      <c r="F183" s="18">
        <v>4790.43</v>
      </c>
      <c r="G183" s="70"/>
      <c r="H183" s="71"/>
      <c r="I183" s="47" t="s">
        <v>34</v>
      </c>
      <c r="J183" s="20">
        <f t="shared" si="35"/>
        <v>1</v>
      </c>
      <c r="K183" s="70" t="s">
        <v>59</v>
      </c>
      <c r="L183" s="70" t="s">
        <v>7</v>
      </c>
      <c r="M183" s="72"/>
      <c r="N183" s="70"/>
      <c r="O183" s="70"/>
      <c r="P183" s="36"/>
      <c r="Q183" s="70"/>
      <c r="R183" s="70"/>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73">
        <f t="shared" si="34"/>
        <v>47904.3</v>
      </c>
      <c r="BB183" s="74">
        <f t="shared" si="36"/>
        <v>47904.3</v>
      </c>
      <c r="BC183" s="69" t="str">
        <f t="shared" si="37"/>
        <v>INR  Forty Seven Thousand Nine Hundred &amp; Four  and Paise Thirty Only</v>
      </c>
      <c r="BD183" s="75">
        <v>467</v>
      </c>
      <c r="BE183" s="76">
        <f>ROUND(BD183*1.01,2)</f>
        <v>471.67</v>
      </c>
      <c r="BF183" s="76">
        <f>+BD183*D183</f>
        <v>4670</v>
      </c>
      <c r="BG183" s="76"/>
      <c r="BI183" s="18">
        <v>4743</v>
      </c>
      <c r="BJ183" s="77">
        <f>BI183*1.01</f>
        <v>4790.43</v>
      </c>
      <c r="BK183" s="20">
        <f t="shared" si="30"/>
        <v>4790.43</v>
      </c>
    </row>
    <row r="184" spans="1:229" s="4" customFormat="1" ht="42.75">
      <c r="A184" s="38" t="s">
        <v>57</v>
      </c>
      <c r="B184" s="38"/>
      <c r="C184" s="33"/>
      <c r="D184" s="33"/>
      <c r="E184" s="33"/>
      <c r="F184" s="33"/>
      <c r="G184" s="33"/>
      <c r="H184" s="50"/>
      <c r="I184" s="50"/>
      <c r="J184" s="50"/>
      <c r="K184" s="50"/>
      <c r="L184" s="33"/>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94">
        <f>SUM(BA14:BA183)</f>
        <v>3176611.77</v>
      </c>
      <c r="BB184" s="39">
        <f>SUM(BB13:BB183)</f>
        <v>3176611.77</v>
      </c>
      <c r="BC184" s="37" t="str">
        <f>SpellNumber($E$2,BB184)</f>
        <v>INR  Thirty One Lakh Seventy Six Thousand Six Hundred &amp; Eleven  and Paise Seventy Seven Only</v>
      </c>
      <c r="BD184" s="62"/>
      <c r="BE184" s="22"/>
      <c r="BF184" s="22"/>
      <c r="HQ184" s="4">
        <v>4</v>
      </c>
      <c r="HR184" s="4" t="s">
        <v>36</v>
      </c>
      <c r="HS184" s="4" t="s">
        <v>56</v>
      </c>
      <c r="HT184" s="4">
        <v>10</v>
      </c>
      <c r="HU184" s="4" t="s">
        <v>33</v>
      </c>
    </row>
    <row r="185" spans="1:56" s="40" customFormat="1" ht="18">
      <c r="A185" s="38" t="s">
        <v>61</v>
      </c>
      <c r="B185" s="38"/>
      <c r="C185" s="51"/>
      <c r="D185" s="52"/>
      <c r="E185" s="53" t="s">
        <v>64</v>
      </c>
      <c r="F185" s="54"/>
      <c r="G185" s="33"/>
      <c r="H185" s="51"/>
      <c r="I185" s="51"/>
      <c r="J185" s="51"/>
      <c r="K185" s="55"/>
      <c r="L185" s="56"/>
      <c r="M185" s="57"/>
      <c r="N185" s="51"/>
      <c r="O185" s="34"/>
      <c r="P185" s="34"/>
      <c r="Q185" s="34"/>
      <c r="R185" s="34"/>
      <c r="S185" s="34"/>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80">
        <f>IF(ISBLANK(F185),0,IF(E185="Excess (+)",ROUND(BA184+(BA184*F185),2),IF(E185="Less (-)",ROUND(BA184+(BA184*F185*(-1)),2),IF(E185="At Par",BA184,0))))</f>
        <v>0</v>
      </c>
      <c r="BB185" s="58">
        <f>ROUND(BA185,0)</f>
        <v>0</v>
      </c>
      <c r="BC185" s="37" t="str">
        <f>SpellNumber($E$2,BA185)</f>
        <v>INR Zero Only</v>
      </c>
      <c r="BD185" s="65"/>
    </row>
    <row r="186" spans="1:56" s="40" customFormat="1" ht="18">
      <c r="A186" s="38" t="s">
        <v>60</v>
      </c>
      <c r="B186" s="38"/>
      <c r="C186" s="102" t="str">
        <f>SpellNumber($E$2,BA185)</f>
        <v>INR Zero Only</v>
      </c>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66"/>
    </row>
    <row r="187" spans="2:58" s="5" customFormat="1" ht="15">
      <c r="B187" s="86"/>
      <c r="C187" s="27"/>
      <c r="D187" s="27"/>
      <c r="E187" s="27"/>
      <c r="F187" s="27"/>
      <c r="G187" s="27"/>
      <c r="H187" s="27"/>
      <c r="I187" s="27"/>
      <c r="J187" s="27"/>
      <c r="K187" s="27"/>
      <c r="L187" s="27"/>
      <c r="M187" s="27"/>
      <c r="O187" s="27"/>
      <c r="BA187" s="81"/>
      <c r="BC187" s="27"/>
      <c r="BD187" s="59"/>
      <c r="BF187" s="4"/>
    </row>
    <row r="188" ht="15"/>
    <row r="189" ht="15"/>
    <row r="190" ht="15"/>
    <row r="191"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7" ht="15"/>
    <row r="338" ht="15"/>
    <row r="339" ht="15"/>
    <row r="340" ht="15"/>
    <row r="341" ht="15"/>
    <row r="342" ht="15"/>
    <row r="343"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sheetData>
  <sheetProtection password="D9BE" sheet="1" selectLockedCells="1"/>
  <mergeCells count="8">
    <mergeCell ref="A9:BC9"/>
    <mergeCell ref="C186:BC18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5">
      <formula1>IF(E185="Select",-1,IF(E185="At Par",0,0))</formula1>
      <formula2>IF(E185="Select",-1,IF(E185="At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5">
      <formula1>0</formula1>
      <formula2>IF(E185&lt;&gt;"Select",99.9,0)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5">
      <formula1>0</formula1>
      <formula2>99.9</formula2>
    </dataValidation>
    <dataValidation type="list" allowBlank="1" showInputMessage="1" showErrorMessage="1" sqref="E185">
      <formula1>"Select, Excess (+), Less (-)"</formula1>
    </dataValidation>
    <dataValidation allowBlank="1" showInputMessage="1" showErrorMessage="1" promptTitle="Units" prompt="Please enter Units in text" sqref="E168:E183 E151:E159 E108:E139 E146:E149 E71:E72 E90:E106 E161:E166 E141:E144 E13"/>
    <dataValidation type="list" allowBlank="1" showInputMessage="1" showErrorMessage="1" sqref="L178 L179 L180 L181 L18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83">
      <formula1>"INR"</formula1>
    </dataValidation>
    <dataValidation type="decimal" allowBlank="1" showInputMessage="1" showErrorMessage="1" promptTitle="Quantity" prompt="Please enter the Quantity for this item. " errorTitle="Invalid Entry" error="Only Numeric Values are allowed. " sqref="D13 F71:F72 F91:F95 D125 D91:D95 F13 BD72:BD81 BD56:BD57 BI71:BI72 BI91:BI9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8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3">
      <formula1>0</formula1>
      <formula2>999999999999999</formula2>
    </dataValidation>
    <dataValidation type="list" showInputMessage="1" showErrorMessage="1" sqref="I13:I183">
      <formula1>"Excess(+), Less(-)"</formula1>
    </dataValidation>
    <dataValidation allowBlank="1" showInputMessage="1" showErrorMessage="1" promptTitle="Addition / Deduction" prompt="Please Choose the correct One" sqref="J13:J183"/>
    <dataValidation type="list" allowBlank="1" showInputMessage="1" showErrorMessage="1" sqref="K13:K183">
      <formula1>"Partial Conversion, Full Conversion"</formula1>
    </dataValidation>
    <dataValidation allowBlank="1" showInputMessage="1" showErrorMessage="1" promptTitle="Itemcode/Make" prompt="Please enter text" sqref="C13:C183"/>
    <dataValidation type="decimal" allowBlank="1" showInputMessage="1" showErrorMessage="1" errorTitle="Invalid Entry" error="Only Numeric Values are allowed. " sqref="A13:A183">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5905511811023623" bottom="0.3937007874015748" header="0.1968503937007874" footer="0.1968503937007874"/>
  <pageSetup fitToHeight="0" fitToWidth="1"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9" t="s">
        <v>3</v>
      </c>
      <c r="F6" s="109"/>
      <c r="G6" s="109"/>
      <c r="H6" s="109"/>
      <c r="I6" s="109"/>
      <c r="J6" s="109"/>
      <c r="K6" s="109"/>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2019-07-08T09:53:36Z</cp:lastPrinted>
  <dcterms:created xsi:type="dcterms:W3CDTF">2009-01-30T06:42:42Z</dcterms:created>
  <dcterms:modified xsi:type="dcterms:W3CDTF">2019-11-13T08:32:28Z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