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35" yWindow="120" windowWidth="11700" windowHeight="604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'BoQ1'!$A$1:$BC$92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<sst xmlns="http://schemas.openxmlformats.org/spreadsheetml/2006/main" count="584" uniqueCount="227">
  <si>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</si>
  <si>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</si>
  <si>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</si>
  <si>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</si>
  <si>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</si>
  <si>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</si>
  <si>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</si>
  <si>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</si>
  <si>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</si>
  <si>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</si>
  <si>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</si>
  <si>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</si>
  <si>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</si>
  <si>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</si>
  <si>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</si>
  <si>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</si>
  <si>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</si>
  <si>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</si>
  <si>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</si>
  <si>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</si>
  <si>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</si>
  <si>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</si>
  <si>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</si>
  <si>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</si>
  <si>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</si>
  <si>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</si>
  <si>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</si>
  <si>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</si>
  <si>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</si>
  <si>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</si>
  <si>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</si>
  <si>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</si>
  <si>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</si>
  <si>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</si>
  <si>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</si>
  <si>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</si>
  <si>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</si>
  <si>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</si>
  <si>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</si>
  <si>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</si>
  <si>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</si>
  <si>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</si>
  <si>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</si>
  <si>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</si>
  <si>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</si>
  <si>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</si>
  <si>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</si>
  <si>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</si>
  <si>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</si>
  <si>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</si>
  <si>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</si>
  <si>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</si>
  <si>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</si>
  <si>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</si>
  <si>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</si>
  <si>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</si>
  <si>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</si>
  <si>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</si>
  <si>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</si>
  <si>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</si>
  <si>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</si>
  <si>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</si>
  <si>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</si>
  <si>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</si>
  <si>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</si>
  <si>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</si>
  <si>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</si>
  <si>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</si>
  <si>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</si>
  <si>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</si>
  <si>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</si>
  <si>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</si>
  <si>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</si>
  <si>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</si>
  <si>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</si>
  <si>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</si>
  <si>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</si>
  <si>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</si>
  <si>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</si>
  <si>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</si>
  <si>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</si>
  <si>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</si>
  <si>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</si>
  <si>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</si>
  <si>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</si>
  <si>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</si>
  <si>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</si>
  <si>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</si>
  <si>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</si>
  <si>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</si>
  <si>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</si>
  <si>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</si>
  <si>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</si>
  <si>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</si>
  <si>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</si>
  <si>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</si>
  <si>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</si>
  <si>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</si>
  <si>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</si>
  <si>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</si>
  <si>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</si>
  <si>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</si>
  <si>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</si>
  <si>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</si>
  <si>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</si>
  <si>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</si>
  <si>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</si>
  <si>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</si>
  <si>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</si>
  <si>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</si>
  <si>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</si>
  <si>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</si>
  <si>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</si>
  <si>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</si>
  <si>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</si>
  <si>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</si>
  <si>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</si>
  <si>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</si>
  <si>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</si>
  <si>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</si>
  <si>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</si>
  <si>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</si>
  <si>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</si>
  <si>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</si>
  <si>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</si>
  <si>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</si>
  <si>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</si>
  <si>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</si>
  <si>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</si>
  <si>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BI01010001010000000000000515BI0100001113</t>
  </si>
  <si>
    <t>BI01010001010000000000000515BI0100001114</t>
  </si>
  <si>
    <t>Civil works</t>
  </si>
  <si>
    <t>mtr</t>
  </si>
  <si>
    <t>each</t>
  </si>
  <si>
    <t>set</t>
  </si>
  <si>
    <t xml:space="preserve">Tender Inviting Authority: The Assistant Chief Engineer,  W.B.P.H&amp;.I.D.Corpn. Ltd. </t>
  </si>
  <si>
    <t>Qntl</t>
  </si>
  <si>
    <t>Rendering the Surface of walls and ceiling with White Cement base WATER PROOF wall putty of approved make &amp; brand.(1.5 mm thick)</t>
  </si>
  <si>
    <r>
      <rPr>
        <b/>
        <sz val="11"/>
        <rFont val="Times New Roman"/>
        <family val="1"/>
      </rPr>
      <t>GATE WITH SECURITY ROOM</t>
    </r>
    <r>
      <rPr>
        <sz val="11"/>
        <rFont val="Times New Roman"/>
        <family val="1"/>
      </rPr>
      <t xml:space="preserve">
Dismantling all types of masonry excepting cementconcrete plain or reinforced, stacking serviceable materials at site and removing.
Extra rate for careful dismantling and recovering at least 150 no of useable bricks per cum.
In ground floor including roof.</t>
    </r>
  </si>
  <si>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</si>
  <si>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Filling in foundation or plinth by silver sand in layers not exceeding 150 mm as directed and consoliding the same by through saturation with water ramming complete including the cost of supply of sand (payment to be made on measurment of finished quantity) Flooring Base</t>
  </si>
  <si>
    <t>Single brick flat soling of picked jhama bricks including ramming and dressing bed to proper level, and filling joints with powered or local sand.</t>
  </si>
  <si>
    <t>Brick work with 1st class bricks in cement mortar (1:4)
a)In foundation and plinth</t>
  </si>
  <si>
    <t>Brick work with 1st class bricks in cement mortar (1:4)
(b) In superstructure, 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</si>
  <si>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
[using concrete mixture]  
(b)  M 25 Grade
(i) N.B Variety</t>
  </si>
  <si>
    <t xml:space="preserve">Ordinary Cement concrete (mix 1:2:4) with graded stone chips (20 mm nominal size) excluding shuttering and reinforcement if any, in ground floor as per relevant IS codes. (i) River Bazree  (i) In foundation  etc. where necessary
River Bazree </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</si>
  <si>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(a) 25 mm to 30 mm thick wooden shuttering as per decision &amp; direction of Engineer-In-Charge.</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</si>
  <si>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(a) For works in foundation, basement and upto roof of ground floor/upto 4 m 
(i) Tor steel/Mild Steel
I. SAIL/TATA/RINL</t>
  </si>
  <si>
    <t>Labour for Chipping of concrete surface before taking up Plastering work</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</si>
  <si>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1:3 cement mortar
(b) 20 mm thick plaster outside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</si>
  <si>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
b) 10 mm thick plaster. Ceiling Plaster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</si>
  <si>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(A) AT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</si>
  <si>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(A) AT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</si>
  <si>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(A) AT GROUND FLOOR</t>
  </si>
  <si>
    <t>Applying Acrylic Emulsion Paint of approved make and brand on walls and ceiling including sand papering in intermediate coats including putty (to be done under specific instruction of Superintending Engineer) : (Two coats)
ii) Standard Quality (Two coats)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</si>
  <si>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(A) AT GROUND FLOOR</t>
  </si>
  <si>
    <t xml:space="preserve"> M.S.or W.I. Ornamental grill of approved design joints continuously welded with M.S, W.I. Flats and bars of windows, railing etc. fitted and fixed with necessary screws and lugs in ground floor
(ii)  Grill weighing above 16 Kg./sq.mtr and above</t>
  </si>
  <si>
    <t>(b) Priming one coat  on steel or other metal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</si>
  <si>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t>
  </si>
  <si>
    <t>Wood work in door and window frame fitted and fixed in position complete including a protective coat of painting at the contact surface of the frame exluding cost of concrete, Iron Butt Hinges and M.S clamps. (The quantum should be correted upto three decimals).
(c) Sal : Siliguri.</t>
  </si>
  <si>
    <t xml:space="preserve">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(a) 35 mm thick shutters (single leaf)
In Ground floor
</t>
  </si>
  <si>
    <t xml:space="preserve">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Flash butt welded windows and ventilators(No shop priming will be allowed to facilitate inspection ofworkmanship)
Without integrated grills.
(a) Fixed type steel windows as per IS sizes with horizontal glazing bars.
(A) AT GROUND FLOOR
</t>
  </si>
  <si>
    <t xml:space="preserve">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(A) AT GROUND FLOOR
</t>
  </si>
  <si>
    <t xml:space="preserve">Anodised aliminium D-type handle of approved quality manufactured from extruded section conforming to I.S. specification (I.S. 230/72) fitted and fixed complete:(a) With continuous plate base (Hexagonal / Round rod)
 (v) 125 mm grip x 12 mm dia rod.
</t>
  </si>
  <si>
    <t xml:space="preserve">Supplying, fitting and fixing M.S. clamps for door and window frame made of flat bent bar, end bifurcated with necessary screws etc. by cement concrete(1:2:4) as per direction. (Cost of concrete will be paid separately).
 40mm X 6mm, 250mm Length
</t>
  </si>
  <si>
    <t xml:space="preserve">Iron butt hinges of approved quality fitted and fixed with steel screws, with ISI mark 
100mm X 50mm X 1.25mm
</t>
  </si>
  <si>
    <t xml:space="preserve">Iron hasp bolt of approved quality fitted and fixed complete (oxidised) with 16mm dia rod with centre bolt and round fitting. 300mm long.
</t>
  </si>
  <si>
    <t xml:space="preserve">Door stopper.(Brass)
</t>
  </si>
  <si>
    <r>
      <t xml:space="preserve">Anodised aluminium barrel / tower /socket bolt (full covered) of approved manufractured from extructed section conforming to I.S. 204/74 fitted with cadmium plated screws. 
</t>
    </r>
    <r>
      <rPr>
        <b/>
        <sz val="11"/>
        <rFont val="Times New Roman"/>
        <family val="1"/>
      </rPr>
      <t>200mm long x 10mm dia. bolt.</t>
    </r>
  </si>
  <si>
    <t>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(b) For each additional Depth of 150mm and part thereof.</t>
  </si>
  <si>
    <r>
      <rPr>
        <b/>
        <sz val="11"/>
        <rFont val="Times New Roman"/>
        <family val="1"/>
      </rPr>
      <t>Granular Sub-base with Graded Material (Table:- 400-1)</t>
    </r>
    <r>
      <rPr>
        <sz val="11"/>
        <rFont val="Times New Roman"/>
        <family val="1"/>
      </rPr>
      <t xml:space="preserve">
Construction of granular sub-base by providing graded material, mixing by mix in place method with Rotavator at OMC, spreading in uniform layers with Motor grader on prepared surface in proper grade and camber,
compacting with vibratory roller to achieve the desired density, including lighting, guarding, barricading, including cost of all materials, machinery, tools and plants including cost of quality control complete as per Clause 401 of Specifications for Road &amp; Bridge Works of MoRT&amp;H (5th Revision).
(v) Grading – V
Add cost at site of 1.28 m³ of the materials as per specified Grading vide Table 3.3‐1 of Section 3 to arrive at the complete rate.</t>
    </r>
  </si>
  <si>
    <r>
      <rPr>
        <b/>
        <sz val="11"/>
        <rFont val="Times New Roman"/>
        <family val="1"/>
      </rPr>
      <t xml:space="preserve"> Water Bound Macadam Base Course</t>
    </r>
    <r>
      <rPr>
        <sz val="11"/>
        <rFont val="Times New Roman"/>
        <family val="1"/>
      </rPr>
      <t xml:space="preserve">
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(iii) Grading-II Aggregate (53 mm to 22.4 mm) Using Stone Screening Type B (11.2 mm)
B. Manual Means
Note-Add cost at site of 1.21 m³ of Grading-2 Aggregates &amp; 0.24 m³ Stone Screening Type-B to arrive at the complete rate</t>
    </r>
  </si>
  <si>
    <r>
      <rPr>
        <b/>
        <sz val="11"/>
        <rFont val="Times New Roman"/>
        <family val="1"/>
      </rPr>
      <t>Bituminous Macadam using Mobile Hot Mix Plant (Light Duty)</t>
    </r>
    <r>
      <rPr>
        <sz val="11"/>
        <rFont val="Times New Roman"/>
        <family val="1"/>
      </rPr>
      <t xml:space="preserve">
Providing and laying bituminous macadam with Mobile Hot Mix Plant (Light Duty) using approved crushed aggregates of specified grading as per Table 500.7 premixed with bituminous binder, transported to site laid over a previously prepared surface at specified laying temperature by means of approved and suitable arrangements to the required grade, level and alignment and rolled with suitable power roller for break down, inter-mediate and finished rolling as per specification to achieve the desired compaction including cost and carriage of stone materials and bitumen, hire charges of machinery and equipment, cost of fuel and lubricants and wages of operational staff, quality control complete as per Specifications for Road &amp; Bridge Works of MoRT&amp;H (5th Revision).
B. For Grading 2 (19 mm nominal size, 50-75 mm thick.)
Note-Add cost &amp; carriages of materials as per requirement vide Table 3.3-1 of Section 3 to get the final consolidated rate.</t>
    </r>
  </si>
  <si>
    <r>
      <rPr>
        <b/>
        <sz val="10.85"/>
        <rFont val="Times New Roman"/>
        <family val="1"/>
      </rPr>
      <t>Open-Graded Premix Surfacing using Bituminous (Viscosity grade Paving Bitumen / Modified bitumen) Binder and Mobile Hot Mix Plant (Light Duty)</t>
    </r>
    <r>
      <rPr>
        <sz val="10.85"/>
        <rFont val="Times New Roman"/>
        <family val="1"/>
      </rPr>
      <t xml:space="preserve">
Providing, laying and rolling of Open - graded premix surfacing of 20 mm thickness composed of 13.2 mm (@ 0.018 m³ per m²) and 11.2 mm (@ 0.009 m³ per m²) size stone aggregates, including thoroughly cleaning of the surface, screening, cleaning and pre-heating stone chips and fully pre-coating the same either using viscosity grade paving bitumen or cut-back or emulsion, carrying the mixture by any suitable arrangements, laying the mixture uniformly over the surface, including line, grade and level to serve as wearing course on a previously prepared base, including mixing in Mobile Hot Mix Plant (Light Duty) and thoroughly rolling with a smooth wheeled roller 8-10 tonne capacity, finished to required level and grades including the cost and carriage of stone chips and matrix, heating the matrix, preheating the aggregates to required temperature and including the hire charges of Mobile Hot Mix Plant (Light Duty) and other machinery, pay of operators, cost of fuel and lubricants etc. complete to be followed by seal coat of either Type A or Type B as per Technical Specification Clause 508 for Rural Roads of MORD.
Add cost &amp; carriages of materials as per requirement vide Table 3.3-1 of Section 3 to get the final consolidated rate.</t>
    </r>
  </si>
  <si>
    <r>
      <rPr>
        <b/>
        <sz val="11"/>
        <rFont val="Times New Roman"/>
        <family val="1"/>
      </rPr>
      <t>Seal Coat</t>
    </r>
    <r>
      <rPr>
        <sz val="11"/>
        <rFont val="Times New Roman"/>
        <family val="1"/>
      </rPr>
      <t xml:space="preserve">
Providing and laying Premixed Seal Coat (Type B) with approved quality sand/grit @ 0.6 m3/ 100 m2 and bitumen binder on thoroughly cleaned black top surface coated with tack coat, including heating and mixing cleaned sand/grit (100 % passing through 2.36 mm sieve and retained on 180 micron sieve) uniformly with bitumen binder, laying and spreading the mix at an uniform rate using suitable means, brushing the surface, if necessary, to ensure uniformity, followed by rolling with power roller including the cost and carriage of binder and aggregates, cost of heating the binder and aggregates and all other incidental charges, cost of fuel and lubricants, including hire charges of machineries, tools &amp; plants required for construction and quality control complete as per Clause 511 of Specifications for Road &amp; Bridge Works of MoRT&amp;H (5th Revision).
By Manual Means
Hot Bitumen Binder (@ 6.80 kg / 10 sqm.)
Add cost &amp; carriages of materials as per requirement vide Table 3.3-1 of Section 3 to get the final consolidated rate.</t>
    </r>
  </si>
  <si>
    <r>
      <rPr>
        <b/>
        <sz val="11"/>
        <rFont val="Times New Roman"/>
        <family val="1"/>
      </rPr>
      <t>Tack Coat</t>
    </r>
    <r>
      <rPr>
        <sz val="11"/>
        <rFont val="Times New Roman"/>
        <family val="1"/>
      </rPr>
      <t xml:space="preserve">
Providing and applying tack coat with Cationic Bitumen Emulsion of approved grade conforming to IS: 8887-1978 on the prepared surface cleaned with Hydraulic broom, moistening the surface including cost and carriage of emulsion, hire charges of machinery and labour, cost of fuel and lubricants all complete as per Clause 503 of Specifications for Road &amp; Bridge Works of MoRT&amp;H (5th Revision).
(i) On Bituminous Surface (Using Bitumen Emulsion at the rate of 0.20 to 0.30 kg per sqm.)
Add cost &amp; carriages of materials as per requirement vide Table 3.3-1 of Section 3 to get the final consolidated rate.</t>
    </r>
  </si>
  <si>
    <r>
      <rPr>
        <b/>
        <sz val="11"/>
        <rFont val="Times New Roman"/>
        <family val="1"/>
      </rPr>
      <t>Tack Coat</t>
    </r>
    <r>
      <rPr>
        <sz val="11"/>
        <rFont val="Times New Roman"/>
        <family val="1"/>
      </rPr>
      <t xml:space="preserve">
Providing and applying tack coat with Cationic Bitumen Emulsion of approved grade conforming to IS: 8887-1978 on the prepared surface cleaned with Hydraulic broom, moistening the surface including cost and carriage of emulsion, hire charges of machinery and labour, cost of fuel and lubricants all complete as per Clause 503 of Specifications for Road &amp; Bridge Works of MoRT&amp;H (5th Revision).
(ii) On Granular surfaces treated with primer (Using Bitumen emulsion at the rate of 0.25 to 0.30 kg per sqm.)
Add cost &amp; carriages of materials as per requirement vide Table 3.3-1 of Section 3 to get the final consolidated rate.</t>
    </r>
  </si>
  <si>
    <r>
      <rPr>
        <b/>
        <sz val="11"/>
        <rFont val="Times New Roman"/>
        <family val="1"/>
      </rPr>
      <t>Prime Coat</t>
    </r>
    <r>
      <rPr>
        <sz val="11"/>
        <rFont val="Times New Roman"/>
        <family val="1"/>
      </rPr>
      <t xml:space="preserve">
Providing and applying primer coat with Cationic Bitumen Emulsion of approved grade conforming to IS: 8887-1978 and requisite quantity on prepared surface of granular base including cleaning of road surface and spraying primer using Mechanical means including cost and carriage of bitumen emulsion and all other incidental costs of work complete as per Clause 502 of Specifications for Road &amp; Bridge Works of MoRT&amp;H (5th Revision).
(i) For WBM / WMM Surface: (with primer @ 0.70-1.0 kg/sqm)
Add cost &amp; carriages of materials as per requirement vide Table 3.3-1 of Section 3 to get the final consolidated rate.</t>
    </r>
  </si>
  <si>
    <r>
      <rPr>
        <b/>
        <sz val="11"/>
        <rFont val="Times New Roman"/>
        <family val="1"/>
      </rPr>
      <t>PAVER BLOCK</t>
    </r>
    <r>
      <rPr>
        <sz val="11"/>
        <rFont val="Times New Roman"/>
        <family val="1"/>
      </rPr>
      <t xml:space="preserve">
Ordinary Cement concrete (mix 1:1.5:3) with graded stone chips (20 mm nominal size) excluding shuttering and reinforcement if any, in ground floor as per relevant IS codes.
(b ) River bazree</t>
    </r>
  </si>
  <si>
    <r>
      <rPr>
        <b/>
        <sz val="11"/>
        <rFont val="Times New Roman"/>
        <family val="1"/>
      </rPr>
      <t>FILLING &amp; LAND DEVELOPMENT WORK</t>
    </r>
    <r>
      <rPr>
        <sz val="11"/>
        <rFont val="Times New Roman"/>
        <family val="1"/>
      </rPr>
      <t xml:space="preserve">
Earth work in filling in foundation trenches or plinth with good earth, in layer not exceeding 150mm including watering and ramming etc. layer by layer complete 
(ii)With earth obtained from excavation of foundation.</t>
    </r>
  </si>
  <si>
    <t>Earth work in filling in compound, tank, low land, ditches etc. with good earth, in layers not exceeding 150 mm. including breaking clods and consolidating the same by ramming and dressing complete. (Payment will be made on profile measurement before and after the work) 
(a) With earth obtained by fresh excavation upto 1800 mm. depth (including the cost of excavation from land arranged by the Deptt. within a lead of 100 m.)</t>
  </si>
  <si>
    <t>Electrical works</t>
  </si>
  <si>
    <t xml:space="preserve">Supply &amp; fixing 6 way double door horizontal TPNMCB DB with SS enclosure (Legrand cat no -607716) concealed in wall after cutting the wall &amp; mending good the damages to original finish with earthing attachment comprising with the follwing:-
a) 63A Four pole isolator              ---1 no
b) 16 to 32A range SP MCB          ---10 nos                                                 c) Spare                                            ------8nos                                   
 </t>
  </si>
  <si>
    <t>S&amp;F sheet metal (16 SWG) Iron clad Busbar on angle iron frame on wall, incl. earthing attachment and painting as required                       4 bars 415 V 63 A Al Bars 4x20x5mm (dedicate to street light control)</t>
  </si>
  <si>
    <t xml:space="preserve">supply &amp; fixing DP SS enclosure (Legra. Cat no.- 607882) to be fixed on flat iron frame on wall with earthing attachment comprising with the following:                                                                                        10A DP MCB (D-curve)(Legrand cat no-604961)---1 no                      (for light control)                </t>
  </si>
  <si>
    <t xml:space="preserve">Laying of the 2x6 sq mm Al armoured cable through under ground trench 460mm wide x 760mm average depth with necy brick protechtion 8 nos brick per metre, incl filling up the excaveted trenchwith shifted soil, levelling up &amp; restoring the surface duly rammed
</t>
  </si>
  <si>
    <t xml:space="preserve">Laying of the 2x6sqmm XLPE Al armoured cable incl. 2 x 10 SWG G.I. Earth continuity conductor recessed in wall &amp; mending good the damages to original finish
</t>
  </si>
  <si>
    <t>Supply &amp; fixing compression type gland with brass gland brass ring incl. socketing the ends off by crimping method incl. S/F solderless socket (Dowels make) &amp; jointing ,materials etc. Of the 2x6sqmm XLPE/A cable</t>
  </si>
  <si>
    <t>Supply &amp; drawing of 1.1 Kv grade single core stranded 'FR' PVC 3x1.5 sq mm insulated &amp; unsheathed copper wire (brand appr by EIC)through pole</t>
  </si>
  <si>
    <t>finishing of 3x1.5 sq mm the PVC insulated wire ends by socketting with pin/ring type copper sockets and insulated tapes etc. including supplying sockets, tapes.</t>
  </si>
  <si>
    <t xml:space="preserve">Supply &amp; delivery at site of swaged type steel tubular swan neck type bend pole of over all length 9 mtr. of section (Bottom - 5m, Middle - 2.00m, Top - 2.00m) &amp; outside dia &amp; thickness (Bottom- 114.7x4.5, Middle -88.9x4.05, Top - 76.1x3.25) having approx weight of the pole including sole plate 92 Kg. the top end of the   pole should be reduced to enable fixing of LED fitting . </t>
  </si>
  <si>
    <t xml:space="preserve">Erection upto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with earthing the pole G.I. wire no. 8 SWG </t>
  </si>
  <si>
    <t>Painting the 9m ST pole with two coats of aluminium paint of approved make over one coat of R.O primer incl. preparation of surface by sand paper/emery incl cleaning etc.</t>
  </si>
  <si>
    <t xml:space="preserve">Supply &amp; laying 40mm dia medium gauge G.I. Pipe(ISI-Medium) for cable protection </t>
  </si>
  <si>
    <t xml:space="preserve">Supply &amp; Fixing GI waterproof type looping cable box size 200X150X100 mm deep having 4 mm thick comprising of one 250 V 15 A kit-kat fuse unit, one NL on porcelain insulator, one compression type brass cable gland for upto 2-core 16 sqmm PVC/A cable and having lined with rubber gasketted GI top cover with brass  machine screws etc., earthing terminal with lug, on steel tubular pole near base, including S&amp;F 40X6 mm thick, MS clamps with bolts, nuts etc. including paimtimg with anticorrosive paint </t>
  </si>
  <si>
    <t>Earthing the installation by 50 mm dia. G.I. Pipe (ISI-M) of 3.64 mtr. Long driven to an depth of 3.65 mtr. Below the ground level including S/F 1X4 SWG. G.I. Earth wire (4 mtr. Long) with nuts bolts &amp; washers.</t>
  </si>
  <si>
    <t>Connecting the Poles to earth busbar including S &amp; F GI (Hot Dip) wire of size of 8 SWG on wall/floor with staples buried inside wall/floor as required and making connection to equipments with bolts, nuts, washers, cable lugs etc. as required and mending good damages</t>
  </si>
  <si>
    <t>Supplying &amp; fixing earth busbar of galvanized (Hot Dip) MS flat 25 mm x 6 mm on wall having clearance of 6 mm from wall including providing drilled holes on the busbar complete with GI bolts, nuts, washers, spacing insulators etc. as required</t>
  </si>
  <si>
    <t>Fixing only single round LED light fitting complete with all accessories directly on ceiling suitable size of MS fastener</t>
  </si>
  <si>
    <t>Fixing only single /twin fluorescent light fitting complete with all accessories directly on wall/ceiling/HW round block and suitable size of MS fastener</t>
  </si>
  <si>
    <t>Supplying &amp; Fixing of Box type fan clamp of 150mm dia &amp; 80mm depth made of 16 SWG CRCA sheet with one end duly sealed by cover, properly welded, incl. S&amp;F 12mm dia 600mm long MS rod duly bent by heat treatment at the centre position of rod to grip FAN bobbin properly, incl. binding the rod and fan box with reinforcement by 22 SWG steel binding wire, incl. supplying &amp; covering the box with alkathene sheet, placed in order to prevent concrete from entering the box.</t>
  </si>
  <si>
    <t>Distribution wiring in 1.1 kv grade 3x22/0.3 (1.5 Sqmm) single core standed "FR" PVC insulated &amp; unsheathed copper wire (approved by EIC) in 19 mm bore , 3 mm thick Polythene Pipe complete with all accessories embeded in wall to light/fan/call bell points with Modular type switch (Brand appoved by EIC)fixed on Modular GI switch board with top cover plate flushed in wall incl. mending  flushed in wall incl. mending good damages to original finish.(Avg. 6mtr run)</t>
  </si>
  <si>
    <t>Distribution wiring in 22/0.3 (1.5 Sqmm) single core standed "FR" PVC insulated &amp; unsheathed copper wire (approved by EIC) in 19 mm bore , 3 mm thick Polythene Pipe complete with all accessories embeded in wall to 240V 6A 5 pin plug point including S/F 240 V 6A 3 pin modular type plug socket &amp; Modular type switch (Brand appoved by EIC) including S/F earth continuty wire fixed on 4 Module GI switch board with 3/4 Module top cover plate flushed in wall incl. mending good damages to original finish
a) on board</t>
  </si>
  <si>
    <t>Supply &amp; Fixing 240V, Modular Socket (2 Module) type fan regulator (step type) (cabtree) on existing Moduler GI switch board with top cover plate incl. making necy. Connections etc.</t>
  </si>
  <si>
    <t>Fixing only Floodlight fittings on top of masonary structure by 3 Nos. 10 mm dia x 87 mm long rag bolts, nuts &amp; double washers complete either 37 mm x 10 mm MS flat support/or by other means as required</t>
  </si>
  <si>
    <t>Supply &amp; fixing of 90W LED street light fitting (Make Crompton, cat no - LSTS-90-CDL)</t>
  </si>
  <si>
    <t>Supply &amp; fixing of 18W LED surface mounted light fitting (Make Crompton, cat no - LCDSPLN-R-18-CDL)</t>
  </si>
  <si>
    <t>supply &amp; fixing CIRCULAR 140 W LED FLOOD LIGHT with robust design and efficient light on necy. Muffing and necy. Connection. (Make Crompton, cat no.- LFLN11-140-CDL/60)</t>
  </si>
  <si>
    <t>S&amp;F 24'' celling fan (Make Orient white)</t>
  </si>
  <si>
    <t>S&amp;F 20w LED SINGLE TUBE LIGHT (crompton)</t>
  </si>
  <si>
    <t>cum</t>
  </si>
  <si>
    <t>SqM.</t>
  </si>
  <si>
    <t>sqm</t>
  </si>
  <si>
    <t>M.T</t>
  </si>
  <si>
    <t>Cu.M</t>
  </si>
  <si>
    <t>Sq.M.</t>
  </si>
  <si>
    <t>Sqm</t>
  </si>
  <si>
    <t>CuM.</t>
  </si>
  <si>
    <t>Cum</t>
  </si>
  <si>
    <t>mtr.</t>
  </si>
  <si>
    <t>item</t>
  </si>
  <si>
    <t>pts</t>
  </si>
  <si>
    <t xml:space="preserve">80 mm thick interlocking designer concrete paver block M-40 grade for medium-traffic zone &amp; utility cuts on arterial roads etc. as per IS: 15658-2006 (over 20-40 mm medium sand bed on 250mm thk WBM/ WMM base course &amp; 250 mm thk bound gnaular/ granular sub-base course &amp; filling the interstices of blocks with fine sand by brooming &amp; subsequent watering including cost of sand for sand bed but excluding cost of base, sub-base course &amp; subgrade preparation.) complete as per direction of Engineer-in-Charge.
[Note: Subgrade CBR should not be less than 5] watering including cost of sand for sand bed but excluding cost of base, sub-base course &amp; subgrade
preparation.) complete as per direction of Engineer-in-Charge.
[Note: Subgrade CBR shouldnot be less than 5]
Coloured Decorative
</t>
  </si>
  <si>
    <r>
      <rPr>
        <b/>
        <u val="single"/>
        <sz val="11"/>
        <rFont val="Times New Roman"/>
        <family val="1"/>
      </rPr>
      <t>BITUMEN ROAD</t>
    </r>
    <r>
      <rPr>
        <sz val="11"/>
        <rFont val="Times New Roman"/>
        <family val="1"/>
      </rPr>
      <t xml:space="preserve">
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(a) Depth up to 150 mm.</t>
    </r>
  </si>
  <si>
    <r>
      <rPr>
        <b/>
        <sz val="11"/>
        <rFont val="Times New Roman"/>
        <family val="1"/>
      </rPr>
      <t xml:space="preserve">NON SCHEDULE ITEM </t>
    </r>
    <r>
      <rPr>
        <sz val="11"/>
        <rFont val="Times New Roman"/>
        <family val="1"/>
      </rPr>
      <t xml:space="preserve">
(Supply &amp; delevery of 1.1 Kv grade XLPE Aluminium armoured cable(make Gloster/Nicco/Havells) 
 2 x 6 sq mm
</t>
    </r>
  </si>
  <si>
    <t>Name of Work: Construction of Gate No.3 alongwith Approach Road at 2nd I.R. Bn. Dabgram Under Jalpaiguri District.</t>
  </si>
  <si>
    <t>Contract No:    WBPHIDCL/ACE/NIT- 90(e)/2018-2019 (1st Call)</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</si>
</sst>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Times New Roman"/>
      <family val="1"/>
    </font>
    <font>
      <b/>
      <sz val="11"/>
      <name val="Times New Roman"/>
      <family val="1"/>
    </font>
    <font>
      <b/>
      <sz val="10.85"/>
      <name val="Times New Roman"/>
      <family val="1"/>
    </font>
    <font>
      <sz val="10.85"/>
      <name val="Times New Roman"/>
      <family val="1"/>
    </font>
    <font>
      <b/>
      <u val="single"/>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sz val="11"/>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rgb="FF000000"/>
      <name val="Arial"/>
      <family val="2"/>
    </font>
    <font>
      <sz val="11"/>
      <color theme="1"/>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style="thin"/>
      <bottom>
        <color indexed="63"/>
      </bottom>
    </border>
    <border>
      <left style="thin"/>
      <right/>
      <top>
        <color indexed="63"/>
      </top>
      <bottom style="thin"/>
    </border>
    <border>
      <left>
        <color indexed="63"/>
      </left>
      <right>
        <color indexed="63"/>
      </right>
      <top>
        <color indexed="63"/>
      </top>
      <bottom style="thin"/>
    </border>
    <border>
      <left/>
      <right style="thin"/>
      <top>
        <color indexed="63"/>
      </top>
      <bottom style="thin"/>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0" applyNumberFormat="0" applyFill="0" applyBorder="0" applyAlignment="0" applyProtection="0"/>
    <xf numFmtId="0" fontId="8"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2">
    <xf numFmtId="0" fontId="0" fillId="0" borderId="0" xfId="0" applyFont="1" applyAlignment="1">
      <alignment/>
    </xf>
    <xf numFmtId="0" fontId="3" fillId="0" borderId="0" xfId="58" applyNumberFormat="1" applyFont="1" applyFill="1" applyBorder="1" applyAlignment="1">
      <alignment vertical="center"/>
      <protection/>
    </xf>
    <xf numFmtId="0" fontId="69" fillId="0" borderId="0" xfId="58" applyNumberFormat="1" applyFont="1" applyFill="1" applyBorder="1" applyAlignment="1" applyProtection="1">
      <alignment vertical="center"/>
      <protection locked="0"/>
    </xf>
    <xf numFmtId="0" fontId="69"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0"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9"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9"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9"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9"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9" fillId="0" borderId="0" xfId="58" applyNumberFormat="1" applyFont="1" applyFill="1" applyAlignment="1" applyProtection="1">
      <alignment vertical="top"/>
      <protection/>
    </xf>
    <xf numFmtId="0" fontId="0" fillId="0" borderId="0" xfId="58" applyNumberFormat="1" applyFill="1">
      <alignment/>
      <protection/>
    </xf>
    <xf numFmtId="0" fontId="71" fillId="0" borderId="0" xfId="58" applyNumberFormat="1" applyFont="1" applyFill="1">
      <alignment/>
      <protection/>
    </xf>
    <xf numFmtId="0" fontId="72"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3"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74" fillId="33" borderId="10" xfId="64" applyNumberFormat="1" applyFont="1" applyFill="1" applyBorder="1" applyAlignment="1" applyProtection="1">
      <alignment vertical="center" wrapText="1"/>
      <protection locked="0"/>
    </xf>
    <xf numFmtId="0" fontId="75"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6" fillId="0" borderId="11" xfId="64" applyNumberFormat="1" applyFont="1" applyFill="1" applyBorder="1" applyAlignment="1">
      <alignment vertical="top"/>
      <protection/>
    </xf>
    <xf numFmtId="10" fontId="77" fillId="33" borderId="10" xfId="69" applyNumberFormat="1" applyFont="1" applyFill="1" applyBorder="1" applyAlignment="1" applyProtection="1">
      <alignment horizontal="center" vertical="center"/>
      <protection locked="0"/>
    </xf>
    <xf numFmtId="2" fontId="6" fillId="0" borderId="14"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5" xfId="58" applyNumberFormat="1" applyFont="1" applyFill="1" applyBorder="1" applyAlignment="1" applyProtection="1">
      <alignment horizontal="right" vertical="center" readingOrder="1"/>
      <protection locked="0"/>
    </xf>
    <xf numFmtId="0" fontId="2" fillId="0" borderId="16"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7" xfId="64" applyNumberFormat="1" applyFont="1" applyFill="1" applyBorder="1" applyAlignment="1">
      <alignment horizontal="right" vertical="center" readingOrder="1"/>
      <protection/>
    </xf>
    <xf numFmtId="180" fontId="2" fillId="0" borderId="17"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4" xfId="58" applyNumberFormat="1" applyFont="1" applyFill="1" applyBorder="1" applyAlignment="1">
      <alignment horizontal="center" vertical="top" wrapText="1"/>
      <protection/>
    </xf>
    <xf numFmtId="0" fontId="2" fillId="0" borderId="18" xfId="58" applyNumberFormat="1" applyFont="1" applyFill="1" applyBorder="1" applyAlignment="1">
      <alignment horizontal="center" vertical="top" wrapText="1"/>
      <protection/>
    </xf>
    <xf numFmtId="0" fontId="75" fillId="0" borderId="19"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0" xfId="58" applyNumberFormat="1" applyFont="1" applyFill="1" applyAlignment="1">
      <alignment vertical="top"/>
      <protection/>
    </xf>
    <xf numFmtId="0" fontId="2" fillId="0" borderId="20" xfId="64" applyNumberFormat="1" applyFont="1" applyFill="1" applyBorder="1" applyAlignment="1">
      <alignment horizontal="left" vertical="top"/>
      <protection/>
    </xf>
    <xf numFmtId="0" fontId="2" fillId="0" borderId="15" xfId="64" applyNumberFormat="1" applyFont="1" applyFill="1" applyBorder="1" applyAlignment="1">
      <alignment horizontal="left" vertical="top"/>
      <protection/>
    </xf>
    <xf numFmtId="0" fontId="3" fillId="0" borderId="0" xfId="64" applyNumberFormat="1" applyFont="1" applyFill="1" applyBorder="1" applyAlignment="1">
      <alignment vertical="top"/>
      <protection/>
    </xf>
    <xf numFmtId="0" fontId="6" fillId="0" borderId="21" xfId="64" applyNumberFormat="1" applyFont="1" applyFill="1" applyBorder="1" applyAlignment="1">
      <alignment vertical="top"/>
      <protection/>
    </xf>
    <xf numFmtId="0" fontId="3" fillId="0" borderId="21" xfId="64" applyNumberFormat="1" applyFont="1" applyFill="1" applyBorder="1" applyAlignment="1">
      <alignment vertical="top"/>
      <protection/>
    </xf>
    <xf numFmtId="2" fontId="6" fillId="0" borderId="15" xfId="42" applyNumberFormat="1" applyFont="1" applyFill="1" applyBorder="1" applyAlignment="1">
      <alignment vertical="top"/>
    </xf>
    <xf numFmtId="2" fontId="6" fillId="0" borderId="22" xfId="64" applyNumberFormat="1" applyFont="1" applyFill="1" applyBorder="1" applyAlignment="1">
      <alignment vertical="top"/>
      <protection/>
    </xf>
    <xf numFmtId="0" fontId="3" fillId="0" borderId="15" xfId="64" applyNumberFormat="1" applyFont="1" applyFill="1" applyBorder="1" applyAlignment="1">
      <alignment vertical="top" wrapText="1"/>
      <protection/>
    </xf>
    <xf numFmtId="0" fontId="2" fillId="33" borderId="11" xfId="58" applyNumberFormat="1" applyFont="1" applyFill="1" applyBorder="1" applyAlignment="1" applyProtection="1">
      <alignment horizontal="right" vertical="center" readingOrder="1"/>
      <protection locked="0"/>
    </xf>
    <xf numFmtId="2" fontId="2" fillId="0" borderId="11" xfId="64" applyNumberFormat="1" applyFont="1" applyFill="1" applyBorder="1" applyAlignment="1">
      <alignment horizontal="right" vertical="center" readingOrder="1"/>
      <protection/>
    </xf>
    <xf numFmtId="2" fontId="2" fillId="0" borderId="11" xfId="63" applyNumberFormat="1" applyFont="1" applyFill="1" applyBorder="1" applyAlignment="1">
      <alignment horizontal="right" vertical="center" readingOrder="1"/>
      <protection/>
    </xf>
    <xf numFmtId="0" fontId="78" fillId="0" borderId="18" xfId="64" applyNumberFormat="1" applyFont="1" applyFill="1" applyBorder="1" applyAlignment="1">
      <alignment horizontal="left" vertical="center" wrapText="1" readingOrder="1"/>
      <protection/>
    </xf>
    <xf numFmtId="0" fontId="18" fillId="0" borderId="11" xfId="0" applyFont="1" applyFill="1" applyBorder="1" applyAlignment="1">
      <alignment horizontal="justify" vertical="top" wrapText="1"/>
    </xf>
    <xf numFmtId="182" fontId="3" fillId="0" borderId="0" xfId="58" applyNumberFormat="1" applyFont="1" applyFill="1" applyAlignment="1">
      <alignment vertical="top"/>
      <protection/>
    </xf>
    <xf numFmtId="182" fontId="79" fillId="0" borderId="11" xfId="0" applyNumberFormat="1" applyFont="1" applyFill="1" applyBorder="1" applyAlignment="1">
      <alignment horizontal="center" vertical="center" readingOrder="1"/>
    </xf>
    <xf numFmtId="0" fontId="79" fillId="0" borderId="11" xfId="0" applyFont="1" applyFill="1" applyBorder="1" applyAlignment="1">
      <alignment horizontal="center" vertical="center" readingOrder="1"/>
    </xf>
    <xf numFmtId="2" fontId="79" fillId="0" borderId="11" xfId="0" applyNumberFormat="1" applyFont="1" applyFill="1" applyBorder="1" applyAlignment="1">
      <alignment horizontal="center" vertical="center" readingOrder="1"/>
    </xf>
    <xf numFmtId="0" fontId="2" fillId="0" borderId="12" xfId="58" applyNumberFormat="1" applyFont="1" applyFill="1" applyBorder="1" applyAlignment="1">
      <alignment horizontal="center" vertical="center" wrapText="1"/>
      <protection/>
    </xf>
    <xf numFmtId="0" fontId="2" fillId="0" borderId="23"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6" fillId="0" borderId="23" xfId="64" applyNumberFormat="1" applyFont="1" applyFill="1" applyBorder="1" applyAlignment="1">
      <alignment horizontal="center" vertical="top" wrapText="1"/>
      <protection/>
    </xf>
    <xf numFmtId="0" fontId="6" fillId="0" borderId="18" xfId="64" applyNumberFormat="1" applyFont="1" applyFill="1" applyBorder="1" applyAlignment="1">
      <alignment horizontal="center" vertical="top" wrapText="1"/>
      <protection/>
    </xf>
    <xf numFmtId="0" fontId="80"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0"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23" xfId="64" applyNumberFormat="1" applyFont="1" applyFill="1" applyBorder="1" applyAlignment="1" applyProtection="1">
      <alignment horizontal="left" vertical="top"/>
      <protection locked="0"/>
    </xf>
    <xf numFmtId="0" fontId="2" fillId="0" borderId="18"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N93"/>
  <sheetViews>
    <sheetView showGridLines="0" view="pageBreakPreview" zoomScaleNormal="60" zoomScaleSheetLayoutView="100" zoomScalePageLayoutView="0" workbookViewId="0" topLeftCell="A1">
      <selection activeCell="D91" sqref="D91"/>
    </sheetView>
  </sheetViews>
  <sheetFormatPr defaultColWidth="9.140625" defaultRowHeight="15"/>
  <cols>
    <col min="1" max="1" width="13.57421875" style="20" customWidth="1"/>
    <col min="2" max="2" width="59.28125" style="61" customWidth="1"/>
    <col min="3" max="3" width="0.1367187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5"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217" width="9.140625" style="20" customWidth="1"/>
    <col min="218" max="222" width="9.140625" style="21" customWidth="1"/>
    <col min="223" max="16384" width="9.140625" style="20" customWidth="1"/>
  </cols>
  <sheetData>
    <row r="1" spans="1:222" s="1" customFormat="1" ht="27" customHeight="1">
      <c r="A1" s="85" t="str">
        <f>B2&amp;" BoQ"</f>
        <v>Percentage BoQ</v>
      </c>
      <c r="B1" s="85"/>
      <c r="C1" s="85"/>
      <c r="D1" s="85"/>
      <c r="E1" s="85"/>
      <c r="F1" s="85"/>
      <c r="G1" s="85"/>
      <c r="H1" s="85"/>
      <c r="I1" s="85"/>
      <c r="J1" s="85"/>
      <c r="K1" s="85"/>
      <c r="L1" s="85"/>
      <c r="O1" s="2"/>
      <c r="P1" s="2"/>
      <c r="Q1" s="3"/>
      <c r="HJ1" s="3"/>
      <c r="HK1" s="3"/>
      <c r="HL1" s="3"/>
      <c r="HM1" s="3"/>
      <c r="HN1" s="3"/>
    </row>
    <row r="2" spans="1:17" s="1" customFormat="1" ht="25.5" customHeight="1" hidden="1">
      <c r="A2" s="22" t="s">
        <v>4</v>
      </c>
      <c r="B2" s="22" t="s">
        <v>63</v>
      </c>
      <c r="C2" s="22" t="s">
        <v>5</v>
      </c>
      <c r="D2" s="22" t="s">
        <v>6</v>
      </c>
      <c r="E2" s="22" t="s">
        <v>7</v>
      </c>
      <c r="J2" s="4"/>
      <c r="K2" s="4"/>
      <c r="L2" s="4"/>
      <c r="O2" s="2"/>
      <c r="P2" s="2"/>
      <c r="Q2" s="3"/>
    </row>
    <row r="3" spans="1:222" s="1" customFormat="1" ht="30" customHeight="1" hidden="1">
      <c r="A3" s="1" t="s">
        <v>68</v>
      </c>
      <c r="C3" s="1" t="s">
        <v>67</v>
      </c>
      <c r="HJ3" s="3"/>
      <c r="HK3" s="3"/>
      <c r="HL3" s="3"/>
      <c r="HM3" s="3"/>
      <c r="HN3" s="3"/>
    </row>
    <row r="4" spans="1:222" s="5" customFormat="1" ht="30.75" customHeight="1">
      <c r="A4" s="86" t="s">
        <v>135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HJ4" s="6"/>
      <c r="HK4" s="6"/>
      <c r="HL4" s="6"/>
      <c r="HM4" s="6"/>
      <c r="HN4" s="6"/>
    </row>
    <row r="5" spans="1:222" s="5" customFormat="1" ht="30.75" customHeight="1">
      <c r="A5" s="86" t="s">
        <v>225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HJ5" s="6"/>
      <c r="HK5" s="6"/>
      <c r="HL5" s="6"/>
      <c r="HM5" s="6"/>
      <c r="HN5" s="6"/>
    </row>
    <row r="6" spans="1:222" s="5" customFormat="1" ht="30.75" customHeight="1">
      <c r="A6" s="86" t="s">
        <v>226</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HJ6" s="6"/>
      <c r="HK6" s="6"/>
      <c r="HL6" s="6"/>
      <c r="HM6" s="6"/>
      <c r="HN6" s="6"/>
    </row>
    <row r="7" spans="1:222" s="5" customFormat="1" ht="29.25" customHeight="1" hidden="1">
      <c r="A7" s="87" t="s">
        <v>8</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HJ7" s="6"/>
      <c r="HK7" s="6"/>
      <c r="HL7" s="6"/>
      <c r="HM7" s="6"/>
      <c r="HN7" s="6"/>
    </row>
    <row r="8" spans="1:222" s="7" customFormat="1" ht="37.5" customHeight="1">
      <c r="A8" s="23" t="s">
        <v>9</v>
      </c>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90"/>
      <c r="HJ8" s="8"/>
      <c r="HK8" s="8"/>
      <c r="HL8" s="8"/>
      <c r="HM8" s="8"/>
      <c r="HN8" s="8"/>
    </row>
    <row r="9" spans="1:222" s="9" customFormat="1" ht="61.5" customHeight="1">
      <c r="A9" s="80" t="s">
        <v>10</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HJ9" s="10"/>
      <c r="HK9" s="10"/>
      <c r="HL9" s="10"/>
      <c r="HM9" s="10"/>
      <c r="HN9" s="10"/>
    </row>
    <row r="10" spans="1:222" s="12" customFormat="1" ht="31.5" customHeight="1">
      <c r="A10" s="54" t="s">
        <v>11</v>
      </c>
      <c r="B10" s="14" t="s">
        <v>12</v>
      </c>
      <c r="C10" s="57"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J10" s="13"/>
      <c r="HK10" s="13"/>
      <c r="HL10" s="13"/>
      <c r="HM10" s="13"/>
      <c r="HN10" s="13"/>
    </row>
    <row r="11" spans="1:222" s="12" customFormat="1" ht="67.5" customHeight="1">
      <c r="A11" s="54" t="s">
        <v>0</v>
      </c>
      <c r="B11" s="14" t="s">
        <v>17</v>
      </c>
      <c r="C11" s="57"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J11" s="13"/>
      <c r="HK11" s="13"/>
      <c r="HL11" s="13"/>
      <c r="HM11" s="13"/>
      <c r="HN11" s="13"/>
    </row>
    <row r="12" spans="1:222" s="12" customFormat="1" ht="15">
      <c r="A12" s="55">
        <v>1</v>
      </c>
      <c r="B12" s="14">
        <v>2</v>
      </c>
      <c r="C12" s="58">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J12" s="13"/>
      <c r="HK12" s="13"/>
      <c r="HL12" s="13"/>
      <c r="HM12" s="13"/>
      <c r="HN12" s="13"/>
    </row>
    <row r="13" spans="1:222" s="15" customFormat="1" ht="28.5" customHeight="1">
      <c r="A13" s="56">
        <v>1</v>
      </c>
      <c r="B13" s="39" t="s">
        <v>131</v>
      </c>
      <c r="C13" s="74" t="s">
        <v>34</v>
      </c>
      <c r="D13" s="40"/>
      <c r="E13" s="41"/>
      <c r="F13" s="42"/>
      <c r="G13" s="43"/>
      <c r="H13" s="43"/>
      <c r="I13" s="42"/>
      <c r="J13" s="44"/>
      <c r="K13" s="45"/>
      <c r="L13" s="45"/>
      <c r="M13" s="46"/>
      <c r="N13" s="47"/>
      <c r="O13" s="47"/>
      <c r="P13" s="48"/>
      <c r="Q13" s="47"/>
      <c r="R13" s="47"/>
      <c r="S13" s="48"/>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50"/>
      <c r="BB13" s="51"/>
      <c r="BC13" s="52"/>
      <c r="HJ13" s="16">
        <v>1</v>
      </c>
      <c r="HK13" s="16" t="s">
        <v>35</v>
      </c>
      <c r="HL13" s="16" t="s">
        <v>36</v>
      </c>
      <c r="HM13" s="16">
        <v>10</v>
      </c>
      <c r="HN13" s="16" t="s">
        <v>37</v>
      </c>
    </row>
    <row r="14" spans="1:222" s="15" customFormat="1" ht="109.5" customHeight="1">
      <c r="A14" s="56">
        <v>2</v>
      </c>
      <c r="B14" s="75" t="s">
        <v>138</v>
      </c>
      <c r="C14" s="74" t="s">
        <v>129</v>
      </c>
      <c r="D14" s="77">
        <v>16.5</v>
      </c>
      <c r="E14" s="78" t="s">
        <v>210</v>
      </c>
      <c r="F14" s="79">
        <v>570.12</v>
      </c>
      <c r="G14" s="53"/>
      <c r="H14" s="43"/>
      <c r="I14" s="42" t="s">
        <v>39</v>
      </c>
      <c r="J14" s="44">
        <f>IF(I14="Less(-)",-1,1)</f>
        <v>1</v>
      </c>
      <c r="K14" s="45" t="s">
        <v>64</v>
      </c>
      <c r="L14" s="45" t="s">
        <v>7</v>
      </c>
      <c r="M14" s="71"/>
      <c r="N14" s="53"/>
      <c r="O14" s="53"/>
      <c r="P14" s="49"/>
      <c r="Q14" s="53"/>
      <c r="R14" s="53"/>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72">
        <f>total_amount_ba($B$2,$D$2,D14,F14,J14,K14,M14)</f>
        <v>9406.98</v>
      </c>
      <c r="BB14" s="73">
        <f>BA14+SUM(N14:AZ14)</f>
        <v>9406.98</v>
      </c>
      <c r="BC14" s="52" t="str">
        <f>SpellNumber(L14,BB14)</f>
        <v>INR  Nine Thousand Four Hundred &amp; Six  and Paise Ninety Eight Only</v>
      </c>
      <c r="BD14" s="62"/>
      <c r="BE14" s="62"/>
      <c r="BF14" s="62"/>
      <c r="HJ14" s="16">
        <v>2</v>
      </c>
      <c r="HK14" s="16" t="s">
        <v>35</v>
      </c>
      <c r="HL14" s="16" t="s">
        <v>44</v>
      </c>
      <c r="HM14" s="16">
        <v>10</v>
      </c>
      <c r="HN14" s="16" t="s">
        <v>38</v>
      </c>
    </row>
    <row r="15" spans="1:222" s="15" customFormat="1" ht="125.25" customHeight="1">
      <c r="A15" s="56">
        <v>3</v>
      </c>
      <c r="B15" s="75" t="s">
        <v>139</v>
      </c>
      <c r="C15" s="74" t="s">
        <v>130</v>
      </c>
      <c r="D15" s="77">
        <v>23.17</v>
      </c>
      <c r="E15" s="78" t="s">
        <v>210</v>
      </c>
      <c r="F15" s="79">
        <v>134.92</v>
      </c>
      <c r="G15" s="53"/>
      <c r="H15" s="43"/>
      <c r="I15" s="42" t="s">
        <v>39</v>
      </c>
      <c r="J15" s="44">
        <f>IF(I15="Less(-)",-1,1)</f>
        <v>1</v>
      </c>
      <c r="K15" s="45" t="s">
        <v>64</v>
      </c>
      <c r="L15" s="45" t="s">
        <v>7</v>
      </c>
      <c r="M15" s="71"/>
      <c r="N15" s="53"/>
      <c r="O15" s="53"/>
      <c r="P15" s="49"/>
      <c r="Q15" s="53"/>
      <c r="R15" s="53"/>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72">
        <f>total_amount_ba($B$2,$D$2,D15,F15,J15,K15,M15)</f>
        <v>3126.1</v>
      </c>
      <c r="BB15" s="73">
        <f>BA15+SUM(N15:AZ15)</f>
        <v>3126.1</v>
      </c>
      <c r="BC15" s="52" t="str">
        <f>SpellNumber(L15,BB15)</f>
        <v>INR  Three Thousand One Hundred &amp; Twenty Six  and Paise Ten Only</v>
      </c>
      <c r="HJ15" s="16">
        <v>2</v>
      </c>
      <c r="HK15" s="16" t="s">
        <v>35</v>
      </c>
      <c r="HL15" s="16" t="s">
        <v>44</v>
      </c>
      <c r="HM15" s="16">
        <v>10</v>
      </c>
      <c r="HN15" s="16" t="s">
        <v>38</v>
      </c>
    </row>
    <row r="16" spans="1:222" s="15" customFormat="1" ht="96.75" customHeight="1">
      <c r="A16" s="56">
        <v>4</v>
      </c>
      <c r="B16" s="75" t="s">
        <v>140</v>
      </c>
      <c r="C16" s="74" t="s">
        <v>43</v>
      </c>
      <c r="D16" s="77">
        <v>6.18</v>
      </c>
      <c r="E16" s="78" t="s">
        <v>210</v>
      </c>
      <c r="F16" s="79">
        <v>589.43</v>
      </c>
      <c r="G16" s="53"/>
      <c r="H16" s="43"/>
      <c r="I16" s="42" t="s">
        <v>39</v>
      </c>
      <c r="J16" s="44">
        <f>IF(I16="Less(-)",-1,1)</f>
        <v>1</v>
      </c>
      <c r="K16" s="45" t="s">
        <v>64</v>
      </c>
      <c r="L16" s="45" t="s">
        <v>7</v>
      </c>
      <c r="M16" s="71"/>
      <c r="N16" s="53"/>
      <c r="O16" s="53"/>
      <c r="P16" s="49"/>
      <c r="Q16" s="53"/>
      <c r="R16" s="53"/>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72">
        <f>total_amount_ba($B$2,$D$2,D16,F16,J16,K16,M16)</f>
        <v>3642.68</v>
      </c>
      <c r="BB16" s="73">
        <f>BA16+SUM(N16:AZ16)</f>
        <v>3642.68</v>
      </c>
      <c r="BC16" s="52" t="str">
        <f>SpellNumber(L16,BB16)</f>
        <v>INR  Three Thousand Six Hundred &amp; Forty Two  and Paise Sixty Eight Only</v>
      </c>
      <c r="HJ16" s="16">
        <v>2</v>
      </c>
      <c r="HK16" s="16" t="s">
        <v>35</v>
      </c>
      <c r="HL16" s="16" t="s">
        <v>44</v>
      </c>
      <c r="HM16" s="16">
        <v>10</v>
      </c>
      <c r="HN16" s="16" t="s">
        <v>38</v>
      </c>
    </row>
    <row r="17" spans="1:222" s="15" customFormat="1" ht="409.5">
      <c r="A17" s="56">
        <v>5</v>
      </c>
      <c r="B17" s="75" t="s">
        <v>141</v>
      </c>
      <c r="C17" s="74" t="s">
        <v>45</v>
      </c>
      <c r="D17" s="77">
        <v>15.44</v>
      </c>
      <c r="E17" s="78" t="s">
        <v>211</v>
      </c>
      <c r="F17" s="79">
        <v>366.51</v>
      </c>
      <c r="G17" s="53"/>
      <c r="H17" s="43"/>
      <c r="I17" s="42" t="s">
        <v>39</v>
      </c>
      <c r="J17" s="44">
        <f aca="true" t="shared" si="0" ref="J17:J61">IF(I17="Less(-)",-1,1)</f>
        <v>1</v>
      </c>
      <c r="K17" s="45" t="s">
        <v>64</v>
      </c>
      <c r="L17" s="45" t="s">
        <v>7</v>
      </c>
      <c r="M17" s="71"/>
      <c r="N17" s="53"/>
      <c r="O17" s="53"/>
      <c r="P17" s="49"/>
      <c r="Q17" s="53"/>
      <c r="R17" s="53"/>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72">
        <f aca="true" t="shared" si="1" ref="BA17:BA61">total_amount_ba($B$2,$D$2,D17,F17,J17,K17,M17)</f>
        <v>5658.91</v>
      </c>
      <c r="BB17" s="73">
        <f aca="true" t="shared" si="2" ref="BB17:BB61">BA17+SUM(N17:AZ17)</f>
        <v>5658.91</v>
      </c>
      <c r="BC17" s="52" t="str">
        <f aca="true" t="shared" si="3" ref="BC17:BC61">SpellNumber(L17,BB17)</f>
        <v>INR  Five Thousand Six Hundred &amp; Fifty Eight  and Paise Ninety One Only</v>
      </c>
      <c r="HJ17" s="16">
        <v>3</v>
      </c>
      <c r="HK17" s="16" t="s">
        <v>46</v>
      </c>
      <c r="HL17" s="16" t="s">
        <v>47</v>
      </c>
      <c r="HM17" s="16">
        <v>10</v>
      </c>
      <c r="HN17" s="16" t="s">
        <v>38</v>
      </c>
    </row>
    <row r="18" spans="1:222" s="15" customFormat="1" ht="37.5" customHeight="1">
      <c r="A18" s="56">
        <v>6</v>
      </c>
      <c r="B18" s="75" t="s">
        <v>142</v>
      </c>
      <c r="C18" s="74" t="s">
        <v>48</v>
      </c>
      <c r="D18" s="77">
        <v>2.23</v>
      </c>
      <c r="E18" s="78" t="s">
        <v>210</v>
      </c>
      <c r="F18" s="79">
        <v>5850.57</v>
      </c>
      <c r="G18" s="53"/>
      <c r="H18" s="43"/>
      <c r="I18" s="42" t="s">
        <v>39</v>
      </c>
      <c r="J18" s="44">
        <f t="shared" si="0"/>
        <v>1</v>
      </c>
      <c r="K18" s="45" t="s">
        <v>64</v>
      </c>
      <c r="L18" s="45" t="s">
        <v>7</v>
      </c>
      <c r="M18" s="71"/>
      <c r="N18" s="53"/>
      <c r="O18" s="53"/>
      <c r="P18" s="49"/>
      <c r="Q18" s="53"/>
      <c r="R18" s="53"/>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72">
        <f t="shared" si="1"/>
        <v>13046.77</v>
      </c>
      <c r="BB18" s="73">
        <f t="shared" si="2"/>
        <v>13046.77</v>
      </c>
      <c r="BC18" s="52" t="str">
        <f t="shared" si="3"/>
        <v>INR  Thirteen Thousand  &amp;Forty Six  and Paise Seventy Seven Only</v>
      </c>
      <c r="HJ18" s="16">
        <v>1.01</v>
      </c>
      <c r="HK18" s="16" t="s">
        <v>40</v>
      </c>
      <c r="HL18" s="16" t="s">
        <v>36</v>
      </c>
      <c r="HM18" s="16">
        <v>123.223</v>
      </c>
      <c r="HN18" s="16" t="s">
        <v>38</v>
      </c>
    </row>
    <row r="19" spans="1:222" s="15" customFormat="1" ht="37.5" customHeight="1">
      <c r="A19" s="56">
        <v>7</v>
      </c>
      <c r="B19" s="75" t="s">
        <v>143</v>
      </c>
      <c r="C19" s="74" t="s">
        <v>49</v>
      </c>
      <c r="D19" s="77">
        <v>15.19</v>
      </c>
      <c r="E19" s="78" t="s">
        <v>210</v>
      </c>
      <c r="F19" s="79">
        <v>6102.82</v>
      </c>
      <c r="G19" s="53"/>
      <c r="H19" s="43"/>
      <c r="I19" s="42" t="s">
        <v>39</v>
      </c>
      <c r="J19" s="44">
        <f t="shared" si="0"/>
        <v>1</v>
      </c>
      <c r="K19" s="45" t="s">
        <v>64</v>
      </c>
      <c r="L19" s="45" t="s">
        <v>7</v>
      </c>
      <c r="M19" s="71"/>
      <c r="N19" s="53"/>
      <c r="O19" s="53"/>
      <c r="P19" s="49"/>
      <c r="Q19" s="53"/>
      <c r="R19" s="53"/>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72">
        <f t="shared" si="1"/>
        <v>92701.84</v>
      </c>
      <c r="BB19" s="73">
        <f t="shared" si="2"/>
        <v>92701.84</v>
      </c>
      <c r="BC19" s="52" t="str">
        <f t="shared" si="3"/>
        <v>INR  Ninety Two Thousand Seven Hundred &amp; One  and Paise Eighty Four Only</v>
      </c>
      <c r="HJ19" s="16">
        <v>1.02</v>
      </c>
      <c r="HK19" s="16" t="s">
        <v>41</v>
      </c>
      <c r="HL19" s="16" t="s">
        <v>42</v>
      </c>
      <c r="HM19" s="16">
        <v>213</v>
      </c>
      <c r="HN19" s="16" t="s">
        <v>38</v>
      </c>
    </row>
    <row r="20" spans="1:222" s="15" customFormat="1" ht="213.75" customHeight="1">
      <c r="A20" s="56">
        <v>8</v>
      </c>
      <c r="B20" s="75" t="s">
        <v>144</v>
      </c>
      <c r="C20" s="74" t="s">
        <v>50</v>
      </c>
      <c r="D20" s="77">
        <v>30.3</v>
      </c>
      <c r="E20" s="78" t="s">
        <v>210</v>
      </c>
      <c r="F20" s="79">
        <v>6450.1</v>
      </c>
      <c r="G20" s="53"/>
      <c r="H20" s="43"/>
      <c r="I20" s="42" t="s">
        <v>39</v>
      </c>
      <c r="J20" s="44">
        <f t="shared" si="0"/>
        <v>1</v>
      </c>
      <c r="K20" s="45" t="s">
        <v>64</v>
      </c>
      <c r="L20" s="45" t="s">
        <v>7</v>
      </c>
      <c r="M20" s="71"/>
      <c r="N20" s="53"/>
      <c r="O20" s="53"/>
      <c r="P20" s="49"/>
      <c r="Q20" s="53"/>
      <c r="R20" s="53"/>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72">
        <f t="shared" si="1"/>
        <v>195438.03</v>
      </c>
      <c r="BB20" s="73">
        <f t="shared" si="2"/>
        <v>195438.03</v>
      </c>
      <c r="BC20" s="52" t="str">
        <f t="shared" si="3"/>
        <v>INR  One Lakh Ninety Five Thousand Four Hundred &amp; Thirty Eight  and Paise Three Only</v>
      </c>
      <c r="HJ20" s="16">
        <v>2</v>
      </c>
      <c r="HK20" s="16" t="s">
        <v>35</v>
      </c>
      <c r="HL20" s="16" t="s">
        <v>44</v>
      </c>
      <c r="HM20" s="16">
        <v>10</v>
      </c>
      <c r="HN20" s="16" t="s">
        <v>38</v>
      </c>
    </row>
    <row r="21" spans="1:222" s="15" customFormat="1" ht="93" customHeight="1">
      <c r="A21" s="56">
        <v>9</v>
      </c>
      <c r="B21" s="75" t="s">
        <v>145</v>
      </c>
      <c r="C21" s="74" t="s">
        <v>51</v>
      </c>
      <c r="D21" s="77">
        <v>1.48</v>
      </c>
      <c r="E21" s="78" t="s">
        <v>210</v>
      </c>
      <c r="F21" s="79">
        <v>4531.59</v>
      </c>
      <c r="G21" s="53"/>
      <c r="H21" s="43"/>
      <c r="I21" s="42" t="s">
        <v>39</v>
      </c>
      <c r="J21" s="44">
        <f>IF(I21="Less(-)",-1,1)</f>
        <v>1</v>
      </c>
      <c r="K21" s="45" t="s">
        <v>64</v>
      </c>
      <c r="L21" s="45" t="s">
        <v>7</v>
      </c>
      <c r="M21" s="71"/>
      <c r="N21" s="53"/>
      <c r="O21" s="53"/>
      <c r="P21" s="49"/>
      <c r="Q21" s="53"/>
      <c r="R21" s="53"/>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72">
        <f t="shared" si="1"/>
        <v>6706.75</v>
      </c>
      <c r="BB21" s="73">
        <f>BA21+SUM(N21:AZ21)</f>
        <v>6706.75</v>
      </c>
      <c r="BC21" s="52" t="str">
        <f>SpellNumber(L21,BB21)</f>
        <v>INR  Six Thousand Seven Hundred &amp; Six  and Paise Seventy Five Only</v>
      </c>
      <c r="HJ21" s="16">
        <v>2</v>
      </c>
      <c r="HK21" s="16" t="s">
        <v>35</v>
      </c>
      <c r="HL21" s="16" t="s">
        <v>44</v>
      </c>
      <c r="HM21" s="16">
        <v>10</v>
      </c>
      <c r="HN21" s="16" t="s">
        <v>38</v>
      </c>
    </row>
    <row r="22" spans="1:222" s="15" customFormat="1" ht="138.75" customHeight="1">
      <c r="A22" s="56">
        <v>10</v>
      </c>
      <c r="B22" s="75" t="s">
        <v>146</v>
      </c>
      <c r="C22" s="74" t="s">
        <v>52</v>
      </c>
      <c r="D22" s="77">
        <v>170.66</v>
      </c>
      <c r="E22" s="78" t="s">
        <v>212</v>
      </c>
      <c r="F22" s="79">
        <v>371.03</v>
      </c>
      <c r="G22" s="53"/>
      <c r="H22" s="43"/>
      <c r="I22" s="42" t="s">
        <v>39</v>
      </c>
      <c r="J22" s="44">
        <f>IF(I22="Less(-)",-1,1)</f>
        <v>1</v>
      </c>
      <c r="K22" s="45" t="s">
        <v>64</v>
      </c>
      <c r="L22" s="45" t="s">
        <v>7</v>
      </c>
      <c r="M22" s="71"/>
      <c r="N22" s="53"/>
      <c r="O22" s="53"/>
      <c r="P22" s="49"/>
      <c r="Q22" s="53"/>
      <c r="R22" s="53"/>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72">
        <f t="shared" si="1"/>
        <v>63319.98</v>
      </c>
      <c r="BB22" s="73">
        <f>BA22+SUM(N22:AZ22)</f>
        <v>63319.98</v>
      </c>
      <c r="BC22" s="52" t="str">
        <f>SpellNumber(L22,BB22)</f>
        <v>INR  Sixty Three Thousand Three Hundred &amp; Nineteen  and Paise Ninety Eight Only</v>
      </c>
      <c r="HJ22" s="16">
        <v>2</v>
      </c>
      <c r="HK22" s="16" t="s">
        <v>35</v>
      </c>
      <c r="HL22" s="16" t="s">
        <v>44</v>
      </c>
      <c r="HM22" s="16">
        <v>10</v>
      </c>
      <c r="HN22" s="16" t="s">
        <v>38</v>
      </c>
    </row>
    <row r="23" spans="1:222" s="15" customFormat="1" ht="169.5" customHeight="1">
      <c r="A23" s="56">
        <v>11</v>
      </c>
      <c r="B23" s="75" t="s">
        <v>147</v>
      </c>
      <c r="C23" s="74" t="s">
        <v>53</v>
      </c>
      <c r="D23" s="77">
        <v>3.57</v>
      </c>
      <c r="E23" s="78" t="s">
        <v>213</v>
      </c>
      <c r="F23" s="79">
        <v>83418.08</v>
      </c>
      <c r="G23" s="53"/>
      <c r="H23" s="43"/>
      <c r="I23" s="42" t="s">
        <v>39</v>
      </c>
      <c r="J23" s="44">
        <f>IF(I23="Less(-)",-1,1)</f>
        <v>1</v>
      </c>
      <c r="K23" s="45" t="s">
        <v>64</v>
      </c>
      <c r="L23" s="45" t="s">
        <v>7</v>
      </c>
      <c r="M23" s="71"/>
      <c r="N23" s="53"/>
      <c r="O23" s="53"/>
      <c r="P23" s="49"/>
      <c r="Q23" s="53"/>
      <c r="R23" s="53"/>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72">
        <f t="shared" si="1"/>
        <v>297802.55</v>
      </c>
      <c r="BB23" s="73">
        <f>BA23+SUM(N23:AZ23)</f>
        <v>297802.55</v>
      </c>
      <c r="BC23" s="52" t="str">
        <f>SpellNumber(L23,BB23)</f>
        <v>INR  Two Lakh Ninety Seven Thousand Eight Hundred &amp; Two  and Paise Fifty Five Only</v>
      </c>
      <c r="HJ23" s="16">
        <v>3</v>
      </c>
      <c r="HK23" s="16" t="s">
        <v>46</v>
      </c>
      <c r="HL23" s="16" t="s">
        <v>47</v>
      </c>
      <c r="HM23" s="16">
        <v>10</v>
      </c>
      <c r="HN23" s="16" t="s">
        <v>38</v>
      </c>
    </row>
    <row r="24" spans="1:222" s="15" customFormat="1" ht="40.5" customHeight="1">
      <c r="A24" s="56">
        <v>12</v>
      </c>
      <c r="B24" s="75" t="s">
        <v>148</v>
      </c>
      <c r="C24" s="74" t="s">
        <v>54</v>
      </c>
      <c r="D24" s="77">
        <v>170.66</v>
      </c>
      <c r="E24" s="78" t="s">
        <v>212</v>
      </c>
      <c r="F24" s="79">
        <v>23.76</v>
      </c>
      <c r="G24" s="53"/>
      <c r="H24" s="43"/>
      <c r="I24" s="42" t="s">
        <v>39</v>
      </c>
      <c r="J24" s="44">
        <f t="shared" si="0"/>
        <v>1</v>
      </c>
      <c r="K24" s="45" t="s">
        <v>64</v>
      </c>
      <c r="L24" s="45" t="s">
        <v>7</v>
      </c>
      <c r="M24" s="71"/>
      <c r="N24" s="53"/>
      <c r="O24" s="53"/>
      <c r="P24" s="49"/>
      <c r="Q24" s="53"/>
      <c r="R24" s="53"/>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72">
        <f t="shared" si="1"/>
        <v>4054.88</v>
      </c>
      <c r="BB24" s="73">
        <f t="shared" si="2"/>
        <v>4054.88</v>
      </c>
      <c r="BC24" s="52" t="str">
        <f t="shared" si="3"/>
        <v>INR  Four Thousand  &amp;Fifty Four  and Paise Eighty Eight Only</v>
      </c>
      <c r="HJ24" s="16"/>
      <c r="HK24" s="16"/>
      <c r="HL24" s="16"/>
      <c r="HM24" s="16"/>
      <c r="HN24" s="16"/>
    </row>
    <row r="25" spans="1:222" s="15" customFormat="1" ht="138" customHeight="1">
      <c r="A25" s="56">
        <v>13</v>
      </c>
      <c r="B25" s="75" t="s">
        <v>149</v>
      </c>
      <c r="C25" s="74" t="s">
        <v>55</v>
      </c>
      <c r="D25" s="77">
        <v>75.65</v>
      </c>
      <c r="E25" s="78" t="s">
        <v>212</v>
      </c>
      <c r="F25" s="79">
        <v>227.37</v>
      </c>
      <c r="G25" s="53"/>
      <c r="H25" s="43"/>
      <c r="I25" s="42" t="s">
        <v>39</v>
      </c>
      <c r="J25" s="44">
        <f t="shared" si="0"/>
        <v>1</v>
      </c>
      <c r="K25" s="45" t="s">
        <v>64</v>
      </c>
      <c r="L25" s="45" t="s">
        <v>7</v>
      </c>
      <c r="M25" s="71"/>
      <c r="N25" s="53"/>
      <c r="O25" s="53"/>
      <c r="P25" s="49"/>
      <c r="Q25" s="53"/>
      <c r="R25" s="53"/>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72">
        <f t="shared" si="1"/>
        <v>17200.54</v>
      </c>
      <c r="BB25" s="73">
        <f t="shared" si="2"/>
        <v>17200.54</v>
      </c>
      <c r="BC25" s="52" t="str">
        <f t="shared" si="3"/>
        <v>INR  Seventeen Thousand Two Hundred    and Paise Fifty Four Only</v>
      </c>
      <c r="HJ25" s="16"/>
      <c r="HK25" s="16"/>
      <c r="HL25" s="16"/>
      <c r="HM25" s="16"/>
      <c r="HN25" s="16"/>
    </row>
    <row r="26" spans="1:222" s="15" customFormat="1" ht="138.75" customHeight="1">
      <c r="A26" s="56">
        <v>14</v>
      </c>
      <c r="B26" s="75" t="s">
        <v>150</v>
      </c>
      <c r="C26" s="74" t="s">
        <v>56</v>
      </c>
      <c r="D26" s="77">
        <v>67.06</v>
      </c>
      <c r="E26" s="78" t="s">
        <v>212</v>
      </c>
      <c r="F26" s="79">
        <v>142.53</v>
      </c>
      <c r="G26" s="53"/>
      <c r="H26" s="43"/>
      <c r="I26" s="42" t="s">
        <v>39</v>
      </c>
      <c r="J26" s="44">
        <f t="shared" si="0"/>
        <v>1</v>
      </c>
      <c r="K26" s="45" t="s">
        <v>64</v>
      </c>
      <c r="L26" s="45" t="s">
        <v>7</v>
      </c>
      <c r="M26" s="71"/>
      <c r="N26" s="53"/>
      <c r="O26" s="53"/>
      <c r="P26" s="49"/>
      <c r="Q26" s="53"/>
      <c r="R26" s="53"/>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72">
        <f t="shared" si="1"/>
        <v>9558.06</v>
      </c>
      <c r="BB26" s="73">
        <f t="shared" si="2"/>
        <v>9558.06</v>
      </c>
      <c r="BC26" s="52" t="str">
        <f t="shared" si="3"/>
        <v>INR  Nine Thousand Five Hundred &amp; Fifty Eight  and Paise Six Only</v>
      </c>
      <c r="HJ26" s="16"/>
      <c r="HK26" s="16"/>
      <c r="HL26" s="16"/>
      <c r="HM26" s="16"/>
      <c r="HN26" s="16"/>
    </row>
    <row r="27" spans="1:222" s="15" customFormat="1" ht="138" customHeight="1">
      <c r="A27" s="56">
        <v>15</v>
      </c>
      <c r="B27" s="75" t="s">
        <v>151</v>
      </c>
      <c r="C27" s="74" t="s">
        <v>57</v>
      </c>
      <c r="D27" s="77">
        <v>33.26</v>
      </c>
      <c r="E27" s="78" t="s">
        <v>212</v>
      </c>
      <c r="F27" s="79">
        <v>177.6</v>
      </c>
      <c r="G27" s="53"/>
      <c r="H27" s="43"/>
      <c r="I27" s="42" t="s">
        <v>39</v>
      </c>
      <c r="J27" s="44">
        <f>IF(I27="Less(-)",-1,1)</f>
        <v>1</v>
      </c>
      <c r="K27" s="45" t="s">
        <v>64</v>
      </c>
      <c r="L27" s="45" t="s">
        <v>7</v>
      </c>
      <c r="M27" s="71"/>
      <c r="N27" s="53"/>
      <c r="O27" s="53"/>
      <c r="P27" s="49"/>
      <c r="Q27" s="53"/>
      <c r="R27" s="53"/>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72">
        <f>total_amount_ba($B$2,$D$2,D27,F27,J27,K27,M27)</f>
        <v>5906.98</v>
      </c>
      <c r="BB27" s="73">
        <f>BA27+SUM(N27:AZ27)</f>
        <v>5906.98</v>
      </c>
      <c r="BC27" s="52" t="str">
        <f>SpellNumber(L27,BB27)</f>
        <v>INR  Five Thousand Nine Hundred &amp; Six  and Paise Ninety Eight Only</v>
      </c>
      <c r="HJ27" s="16"/>
      <c r="HK27" s="16"/>
      <c r="HL27" s="16"/>
      <c r="HM27" s="16"/>
      <c r="HN27" s="16"/>
    </row>
    <row r="28" spans="1:222" s="15" customFormat="1" ht="50.25" customHeight="1">
      <c r="A28" s="56">
        <v>16</v>
      </c>
      <c r="B28" s="75" t="s">
        <v>137</v>
      </c>
      <c r="C28" s="74" t="s">
        <v>58</v>
      </c>
      <c r="D28" s="77">
        <v>193.57</v>
      </c>
      <c r="E28" s="78" t="s">
        <v>212</v>
      </c>
      <c r="F28" s="79">
        <v>124.43</v>
      </c>
      <c r="G28" s="53"/>
      <c r="H28" s="43"/>
      <c r="I28" s="42" t="s">
        <v>39</v>
      </c>
      <c r="J28" s="44">
        <f t="shared" si="0"/>
        <v>1</v>
      </c>
      <c r="K28" s="45" t="s">
        <v>64</v>
      </c>
      <c r="L28" s="45" t="s">
        <v>7</v>
      </c>
      <c r="M28" s="71"/>
      <c r="N28" s="53"/>
      <c r="O28" s="53"/>
      <c r="P28" s="49"/>
      <c r="Q28" s="53"/>
      <c r="R28" s="53"/>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72">
        <f t="shared" si="1"/>
        <v>24085.92</v>
      </c>
      <c r="BB28" s="73">
        <f t="shared" si="2"/>
        <v>24085.92</v>
      </c>
      <c r="BC28" s="52" t="str">
        <f t="shared" si="3"/>
        <v>INR  Twenty Four Thousand  &amp;Eighty Five  and Paise Ninety Two Only</v>
      </c>
      <c r="HJ28" s="16"/>
      <c r="HK28" s="16"/>
      <c r="HL28" s="16"/>
      <c r="HM28" s="16"/>
      <c r="HN28" s="16"/>
    </row>
    <row r="29" spans="1:222" s="15" customFormat="1" ht="137.25" customHeight="1">
      <c r="A29" s="56">
        <v>17</v>
      </c>
      <c r="B29" s="75" t="s">
        <v>152</v>
      </c>
      <c r="C29" s="74" t="s">
        <v>59</v>
      </c>
      <c r="D29" s="77">
        <v>110.35</v>
      </c>
      <c r="E29" s="78" t="s">
        <v>212</v>
      </c>
      <c r="F29" s="79">
        <v>50</v>
      </c>
      <c r="G29" s="53"/>
      <c r="H29" s="43"/>
      <c r="I29" s="42" t="s">
        <v>39</v>
      </c>
      <c r="J29" s="44">
        <f>IF(I29="Less(-)",-1,1)</f>
        <v>1</v>
      </c>
      <c r="K29" s="45" t="s">
        <v>64</v>
      </c>
      <c r="L29" s="45" t="s">
        <v>7</v>
      </c>
      <c r="M29" s="71"/>
      <c r="N29" s="53"/>
      <c r="O29" s="53"/>
      <c r="P29" s="49"/>
      <c r="Q29" s="53"/>
      <c r="R29" s="53"/>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72">
        <f>total_amount_ba($B$2,$D$2,D29,F29,J29,K29,M29)</f>
        <v>5517.5</v>
      </c>
      <c r="BB29" s="73">
        <f>BA29+SUM(N29:AZ29)</f>
        <v>5517.5</v>
      </c>
      <c r="BC29" s="52" t="str">
        <f>SpellNumber(L29,BB29)</f>
        <v>INR  Five Thousand Five Hundred &amp; Seventeen  and Paise Fifty Only</v>
      </c>
      <c r="HJ29" s="16"/>
      <c r="HK29" s="16"/>
      <c r="HL29" s="16"/>
      <c r="HM29" s="16"/>
      <c r="HN29" s="16"/>
    </row>
    <row r="30" spans="1:222" s="15" customFormat="1" ht="152.25" customHeight="1">
      <c r="A30" s="56">
        <v>18</v>
      </c>
      <c r="B30" s="75" t="s">
        <v>153</v>
      </c>
      <c r="C30" s="74" t="s">
        <v>60</v>
      </c>
      <c r="D30" s="77">
        <v>83.22</v>
      </c>
      <c r="E30" s="78" t="s">
        <v>212</v>
      </c>
      <c r="F30" s="79">
        <v>51.02</v>
      </c>
      <c r="G30" s="53"/>
      <c r="H30" s="43"/>
      <c r="I30" s="42" t="s">
        <v>39</v>
      </c>
      <c r="J30" s="44">
        <f t="shared" si="0"/>
        <v>1</v>
      </c>
      <c r="K30" s="45" t="s">
        <v>64</v>
      </c>
      <c r="L30" s="45" t="s">
        <v>7</v>
      </c>
      <c r="M30" s="71"/>
      <c r="N30" s="53"/>
      <c r="O30" s="53"/>
      <c r="P30" s="49"/>
      <c r="Q30" s="53"/>
      <c r="R30" s="53"/>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72">
        <f t="shared" si="1"/>
        <v>4245.88</v>
      </c>
      <c r="BB30" s="73">
        <f t="shared" si="2"/>
        <v>4245.88</v>
      </c>
      <c r="BC30" s="52" t="str">
        <f t="shared" si="3"/>
        <v>INR  Four Thousand Two Hundred &amp; Forty Five  and Paise Eighty Eight Only</v>
      </c>
      <c r="HJ30" s="16"/>
      <c r="HK30" s="16"/>
      <c r="HL30" s="16"/>
      <c r="HM30" s="16"/>
      <c r="HN30" s="16"/>
    </row>
    <row r="31" spans="1:222" s="15" customFormat="1" ht="108" customHeight="1">
      <c r="A31" s="56">
        <v>19</v>
      </c>
      <c r="B31" s="75" t="s">
        <v>154</v>
      </c>
      <c r="C31" s="74" t="s">
        <v>70</v>
      </c>
      <c r="D31" s="77">
        <v>110.35</v>
      </c>
      <c r="E31" s="78" t="s">
        <v>212</v>
      </c>
      <c r="F31" s="79">
        <v>79.18</v>
      </c>
      <c r="G31" s="53"/>
      <c r="H31" s="43"/>
      <c r="I31" s="42" t="s">
        <v>39</v>
      </c>
      <c r="J31" s="44">
        <f t="shared" si="0"/>
        <v>1</v>
      </c>
      <c r="K31" s="45" t="s">
        <v>64</v>
      </c>
      <c r="L31" s="45" t="s">
        <v>7</v>
      </c>
      <c r="M31" s="71"/>
      <c r="N31" s="53"/>
      <c r="O31" s="53"/>
      <c r="P31" s="49"/>
      <c r="Q31" s="53"/>
      <c r="R31" s="53"/>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72">
        <f t="shared" si="1"/>
        <v>8737.51</v>
      </c>
      <c r="BB31" s="73">
        <f t="shared" si="2"/>
        <v>8737.51</v>
      </c>
      <c r="BC31" s="52" t="str">
        <f t="shared" si="3"/>
        <v>INR  Eight Thousand Seven Hundred &amp; Thirty Seven  and Paise Fifty One Only</v>
      </c>
      <c r="HJ31" s="16"/>
      <c r="HK31" s="16"/>
      <c r="HL31" s="16"/>
      <c r="HM31" s="16"/>
      <c r="HN31" s="16"/>
    </row>
    <row r="32" spans="1:222" s="15" customFormat="1" ht="153" customHeight="1">
      <c r="A32" s="56">
        <v>20</v>
      </c>
      <c r="B32" s="75" t="s">
        <v>155</v>
      </c>
      <c r="C32" s="74" t="s">
        <v>71</v>
      </c>
      <c r="D32" s="77">
        <v>83.22</v>
      </c>
      <c r="E32" s="78" t="s">
        <v>212</v>
      </c>
      <c r="F32" s="79">
        <v>95.02</v>
      </c>
      <c r="G32" s="53"/>
      <c r="H32" s="43"/>
      <c r="I32" s="42" t="s">
        <v>39</v>
      </c>
      <c r="J32" s="44">
        <f t="shared" si="0"/>
        <v>1</v>
      </c>
      <c r="K32" s="45" t="s">
        <v>64</v>
      </c>
      <c r="L32" s="45" t="s">
        <v>7</v>
      </c>
      <c r="M32" s="71"/>
      <c r="N32" s="53"/>
      <c r="O32" s="53"/>
      <c r="P32" s="49"/>
      <c r="Q32" s="53"/>
      <c r="R32" s="53"/>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72">
        <f t="shared" si="1"/>
        <v>7907.56</v>
      </c>
      <c r="BB32" s="73">
        <f t="shared" si="2"/>
        <v>7907.56</v>
      </c>
      <c r="BC32" s="52" t="str">
        <f t="shared" si="3"/>
        <v>INR  Seven Thousand Nine Hundred &amp; Seven  and Paise Fifty Six Only</v>
      </c>
      <c r="HJ32" s="16"/>
      <c r="HK32" s="16"/>
      <c r="HL32" s="16"/>
      <c r="HM32" s="16"/>
      <c r="HN32" s="16"/>
    </row>
    <row r="33" spans="1:222" s="15" customFormat="1" ht="79.5" customHeight="1">
      <c r="A33" s="56">
        <v>21</v>
      </c>
      <c r="B33" s="75" t="s">
        <v>156</v>
      </c>
      <c r="C33" s="74" t="s">
        <v>72</v>
      </c>
      <c r="D33" s="77">
        <v>3.64</v>
      </c>
      <c r="E33" s="78" t="s">
        <v>136</v>
      </c>
      <c r="F33" s="79">
        <v>11116.3</v>
      </c>
      <c r="G33" s="53"/>
      <c r="H33" s="43"/>
      <c r="I33" s="42" t="s">
        <v>39</v>
      </c>
      <c r="J33" s="44">
        <f>IF(I33="Less(-)",-1,1)</f>
        <v>1</v>
      </c>
      <c r="K33" s="45" t="s">
        <v>64</v>
      </c>
      <c r="L33" s="45" t="s">
        <v>7</v>
      </c>
      <c r="M33" s="71"/>
      <c r="N33" s="53"/>
      <c r="O33" s="53"/>
      <c r="P33" s="49"/>
      <c r="Q33" s="53"/>
      <c r="R33" s="53"/>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72">
        <f>total_amount_ba($B$2,$D$2,D33,F33,J33,K33,M33)</f>
        <v>40463.33</v>
      </c>
      <c r="BB33" s="73">
        <f>BA33+SUM(N33:AZ33)</f>
        <v>40463.33</v>
      </c>
      <c r="BC33" s="52" t="str">
        <f>SpellNumber(L33,BB33)</f>
        <v>INR  Forty Thousand Four Hundred &amp; Sixty Three  and Paise Thirty Three Only</v>
      </c>
      <c r="HJ33" s="16"/>
      <c r="HK33" s="16"/>
      <c r="HL33" s="16"/>
      <c r="HM33" s="16"/>
      <c r="HN33" s="16"/>
    </row>
    <row r="34" spans="1:222" s="15" customFormat="1" ht="49.5" customHeight="1">
      <c r="A34" s="56">
        <v>22</v>
      </c>
      <c r="B34" s="75" t="s">
        <v>157</v>
      </c>
      <c r="C34" s="74" t="s">
        <v>73</v>
      </c>
      <c r="D34" s="77">
        <v>7.29</v>
      </c>
      <c r="E34" s="78" t="s">
        <v>212</v>
      </c>
      <c r="F34" s="79">
        <v>32.8</v>
      </c>
      <c r="G34" s="53"/>
      <c r="H34" s="43"/>
      <c r="I34" s="42" t="s">
        <v>39</v>
      </c>
      <c r="J34" s="44">
        <f t="shared" si="0"/>
        <v>1</v>
      </c>
      <c r="K34" s="45" t="s">
        <v>64</v>
      </c>
      <c r="L34" s="45" t="s">
        <v>7</v>
      </c>
      <c r="M34" s="71"/>
      <c r="N34" s="53"/>
      <c r="O34" s="53"/>
      <c r="P34" s="49"/>
      <c r="Q34" s="53"/>
      <c r="R34" s="53"/>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72">
        <f t="shared" si="1"/>
        <v>239.11</v>
      </c>
      <c r="BB34" s="73">
        <f t="shared" si="2"/>
        <v>239.11</v>
      </c>
      <c r="BC34" s="52" t="str">
        <f t="shared" si="3"/>
        <v>INR  Two Hundred &amp; Thirty Nine  and Paise Eleven Only</v>
      </c>
      <c r="HJ34" s="16"/>
      <c r="HK34" s="16"/>
      <c r="HL34" s="16"/>
      <c r="HM34" s="16"/>
      <c r="HN34" s="16"/>
    </row>
    <row r="35" spans="1:222" s="15" customFormat="1" ht="109.5" customHeight="1">
      <c r="A35" s="56">
        <v>23</v>
      </c>
      <c r="B35" s="75" t="s">
        <v>158</v>
      </c>
      <c r="C35" s="74" t="s">
        <v>74</v>
      </c>
      <c r="D35" s="77">
        <v>7.29</v>
      </c>
      <c r="E35" s="78" t="s">
        <v>212</v>
      </c>
      <c r="F35" s="79">
        <v>89.36</v>
      </c>
      <c r="G35" s="53"/>
      <c r="H35" s="43"/>
      <c r="I35" s="42" t="s">
        <v>39</v>
      </c>
      <c r="J35" s="44">
        <f t="shared" si="0"/>
        <v>1</v>
      </c>
      <c r="K35" s="45" t="s">
        <v>64</v>
      </c>
      <c r="L35" s="45" t="s">
        <v>7</v>
      </c>
      <c r="M35" s="71"/>
      <c r="N35" s="53"/>
      <c r="O35" s="53"/>
      <c r="P35" s="49"/>
      <c r="Q35" s="53"/>
      <c r="R35" s="53"/>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72">
        <f t="shared" si="1"/>
        <v>651.43</v>
      </c>
      <c r="BB35" s="73">
        <f t="shared" si="2"/>
        <v>651.43</v>
      </c>
      <c r="BC35" s="52" t="str">
        <f t="shared" si="3"/>
        <v>INR  Six Hundred &amp; Fifty One  and Paise Forty Three Only</v>
      </c>
      <c r="HJ35" s="16"/>
      <c r="HK35" s="16"/>
      <c r="HL35" s="16"/>
      <c r="HM35" s="16"/>
      <c r="HN35" s="16"/>
    </row>
    <row r="36" spans="1:222" s="15" customFormat="1" ht="93.75" customHeight="1">
      <c r="A36" s="56">
        <v>24</v>
      </c>
      <c r="B36" s="75" t="s">
        <v>159</v>
      </c>
      <c r="C36" s="74" t="s">
        <v>75</v>
      </c>
      <c r="D36" s="77">
        <v>0.08</v>
      </c>
      <c r="E36" s="78" t="s">
        <v>214</v>
      </c>
      <c r="F36" s="79">
        <v>92686</v>
      </c>
      <c r="G36" s="53"/>
      <c r="H36" s="43"/>
      <c r="I36" s="42" t="s">
        <v>39</v>
      </c>
      <c r="J36" s="44">
        <f>IF(I36="Less(-)",-1,1)</f>
        <v>1</v>
      </c>
      <c r="K36" s="45" t="s">
        <v>64</v>
      </c>
      <c r="L36" s="45" t="s">
        <v>7</v>
      </c>
      <c r="M36" s="71"/>
      <c r="N36" s="53"/>
      <c r="O36" s="53"/>
      <c r="P36" s="49"/>
      <c r="Q36" s="53"/>
      <c r="R36" s="53"/>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72">
        <f t="shared" si="1"/>
        <v>7414.88</v>
      </c>
      <c r="BB36" s="73">
        <f>BA36+SUM(N36:AZ36)</f>
        <v>7414.88</v>
      </c>
      <c r="BC36" s="52" t="str">
        <f>SpellNumber(L36,BB36)</f>
        <v>INR  Seven Thousand Four Hundred &amp; Fourteen  and Paise Eighty Eight Only</v>
      </c>
      <c r="HJ36" s="16"/>
      <c r="HK36" s="16"/>
      <c r="HL36" s="16"/>
      <c r="HM36" s="16"/>
      <c r="HN36" s="16"/>
    </row>
    <row r="37" spans="1:222" s="15" customFormat="1" ht="169.5" customHeight="1">
      <c r="A37" s="56">
        <v>25</v>
      </c>
      <c r="B37" s="75" t="s">
        <v>160</v>
      </c>
      <c r="C37" s="74" t="s">
        <v>76</v>
      </c>
      <c r="D37" s="77">
        <v>2.77</v>
      </c>
      <c r="E37" s="78" t="s">
        <v>212</v>
      </c>
      <c r="F37" s="79">
        <v>3007.86</v>
      </c>
      <c r="G37" s="53"/>
      <c r="H37" s="43"/>
      <c r="I37" s="42" t="s">
        <v>39</v>
      </c>
      <c r="J37" s="44">
        <f t="shared" si="0"/>
        <v>1</v>
      </c>
      <c r="K37" s="45" t="s">
        <v>64</v>
      </c>
      <c r="L37" s="45" t="s">
        <v>7</v>
      </c>
      <c r="M37" s="71"/>
      <c r="N37" s="53"/>
      <c r="O37" s="53"/>
      <c r="P37" s="49"/>
      <c r="Q37" s="53"/>
      <c r="R37" s="53"/>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72">
        <f t="shared" si="1"/>
        <v>8331.77</v>
      </c>
      <c r="BB37" s="73">
        <f t="shared" si="2"/>
        <v>8331.77</v>
      </c>
      <c r="BC37" s="52" t="str">
        <f t="shared" si="3"/>
        <v>INR  Eight Thousand Three Hundred &amp; Thirty One  and Paise Seventy Seven Only</v>
      </c>
      <c r="HJ37" s="16"/>
      <c r="HK37" s="16"/>
      <c r="HL37" s="16"/>
      <c r="HM37" s="16"/>
      <c r="HN37" s="16"/>
    </row>
    <row r="38" spans="1:222" s="15" customFormat="1" ht="260.25" customHeight="1">
      <c r="A38" s="56">
        <v>26</v>
      </c>
      <c r="B38" s="75" t="s">
        <v>161</v>
      </c>
      <c r="C38" s="74" t="s">
        <v>77</v>
      </c>
      <c r="D38" s="77">
        <v>0.33</v>
      </c>
      <c r="E38" s="78" t="s">
        <v>215</v>
      </c>
      <c r="F38" s="79">
        <v>1705.85</v>
      </c>
      <c r="G38" s="53"/>
      <c r="H38" s="43"/>
      <c r="I38" s="42" t="s">
        <v>39</v>
      </c>
      <c r="J38" s="44">
        <f>IF(I38="Less(-)",-1,1)</f>
        <v>1</v>
      </c>
      <c r="K38" s="45" t="s">
        <v>64</v>
      </c>
      <c r="L38" s="45" t="s">
        <v>7</v>
      </c>
      <c r="M38" s="71"/>
      <c r="N38" s="53"/>
      <c r="O38" s="53"/>
      <c r="P38" s="49"/>
      <c r="Q38" s="53"/>
      <c r="R38" s="53"/>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72">
        <f>total_amount_ba($B$2,$D$2,D38,F38,J38,K38,M38)</f>
        <v>562.93</v>
      </c>
      <c r="BB38" s="73">
        <f>BA38+SUM(N38:AZ38)</f>
        <v>562.93</v>
      </c>
      <c r="BC38" s="52" t="str">
        <f>SpellNumber(L38,BB38)</f>
        <v>INR  Five Hundred &amp; Sixty Two  and Paise Ninety Three Only</v>
      </c>
      <c r="HJ38" s="16"/>
      <c r="HK38" s="16"/>
      <c r="HL38" s="16"/>
      <c r="HM38" s="16"/>
      <c r="HN38" s="16"/>
    </row>
    <row r="39" spans="1:222" s="15" customFormat="1" ht="272.25" customHeight="1">
      <c r="A39" s="56">
        <v>27</v>
      </c>
      <c r="B39" s="75" t="s">
        <v>162</v>
      </c>
      <c r="C39" s="74" t="s">
        <v>78</v>
      </c>
      <c r="D39" s="77">
        <v>0.77</v>
      </c>
      <c r="E39" s="78" t="s">
        <v>215</v>
      </c>
      <c r="F39" s="79">
        <v>2487.51</v>
      </c>
      <c r="G39" s="53"/>
      <c r="H39" s="43"/>
      <c r="I39" s="42" t="s">
        <v>39</v>
      </c>
      <c r="J39" s="44">
        <f t="shared" si="0"/>
        <v>1</v>
      </c>
      <c r="K39" s="45" t="s">
        <v>64</v>
      </c>
      <c r="L39" s="45" t="s">
        <v>7</v>
      </c>
      <c r="M39" s="71"/>
      <c r="N39" s="53"/>
      <c r="O39" s="53"/>
      <c r="P39" s="49"/>
      <c r="Q39" s="53"/>
      <c r="R39" s="53"/>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72">
        <f t="shared" si="1"/>
        <v>1915.38</v>
      </c>
      <c r="BB39" s="73">
        <f t="shared" si="2"/>
        <v>1915.38</v>
      </c>
      <c r="BC39" s="52" t="str">
        <f t="shared" si="3"/>
        <v>INR  One Thousand Nine Hundred &amp; Fifteen  and Paise Thirty Eight Only</v>
      </c>
      <c r="HJ39" s="16"/>
      <c r="HK39" s="16"/>
      <c r="HL39" s="16"/>
      <c r="HM39" s="16"/>
      <c r="HN39" s="16"/>
    </row>
    <row r="40" spans="1:222" s="15" customFormat="1" ht="81.75" customHeight="1">
      <c r="A40" s="56">
        <v>28</v>
      </c>
      <c r="B40" s="75" t="s">
        <v>163</v>
      </c>
      <c r="C40" s="74" t="s">
        <v>79</v>
      </c>
      <c r="D40" s="77">
        <v>2</v>
      </c>
      <c r="E40" s="78" t="s">
        <v>133</v>
      </c>
      <c r="F40" s="79">
        <v>116.51</v>
      </c>
      <c r="G40" s="53"/>
      <c r="H40" s="43"/>
      <c r="I40" s="42" t="s">
        <v>39</v>
      </c>
      <c r="J40" s="44">
        <f t="shared" si="0"/>
        <v>1</v>
      </c>
      <c r="K40" s="45" t="s">
        <v>64</v>
      </c>
      <c r="L40" s="45" t="s">
        <v>7</v>
      </c>
      <c r="M40" s="71"/>
      <c r="N40" s="53"/>
      <c r="O40" s="53"/>
      <c r="P40" s="49"/>
      <c r="Q40" s="53"/>
      <c r="R40" s="53"/>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72">
        <f t="shared" si="1"/>
        <v>233.02</v>
      </c>
      <c r="BB40" s="73">
        <f t="shared" si="2"/>
        <v>233.02</v>
      </c>
      <c r="BC40" s="52" t="str">
        <f t="shared" si="3"/>
        <v>INR  Two Hundred &amp; Thirty Three  and Paise Two Only</v>
      </c>
      <c r="HJ40" s="16"/>
      <c r="HK40" s="16"/>
      <c r="HL40" s="16"/>
      <c r="HM40" s="16"/>
      <c r="HN40" s="16"/>
    </row>
    <row r="41" spans="1:222" s="15" customFormat="1" ht="78.75" customHeight="1">
      <c r="A41" s="56">
        <v>29</v>
      </c>
      <c r="B41" s="75" t="s">
        <v>164</v>
      </c>
      <c r="C41" s="74" t="s">
        <v>80</v>
      </c>
      <c r="D41" s="77">
        <v>10</v>
      </c>
      <c r="E41" s="78" t="s">
        <v>133</v>
      </c>
      <c r="F41" s="79">
        <v>32.8</v>
      </c>
      <c r="G41" s="53"/>
      <c r="H41" s="43"/>
      <c r="I41" s="42" t="s">
        <v>39</v>
      </c>
      <c r="J41" s="44">
        <f t="shared" si="0"/>
        <v>1</v>
      </c>
      <c r="K41" s="45" t="s">
        <v>64</v>
      </c>
      <c r="L41" s="45" t="s">
        <v>7</v>
      </c>
      <c r="M41" s="71"/>
      <c r="N41" s="53"/>
      <c r="O41" s="53"/>
      <c r="P41" s="49"/>
      <c r="Q41" s="53"/>
      <c r="R41" s="53"/>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72">
        <f t="shared" si="1"/>
        <v>328</v>
      </c>
      <c r="BB41" s="73">
        <f t="shared" si="2"/>
        <v>328</v>
      </c>
      <c r="BC41" s="52" t="str">
        <f t="shared" si="3"/>
        <v>INR  Three Hundred &amp; Twenty Eight  Only</v>
      </c>
      <c r="HJ41" s="16"/>
      <c r="HK41" s="16"/>
      <c r="HL41" s="16"/>
      <c r="HM41" s="16"/>
      <c r="HN41" s="16"/>
    </row>
    <row r="42" spans="1:222" s="15" customFormat="1" ht="52.5" customHeight="1">
      <c r="A42" s="56">
        <v>30</v>
      </c>
      <c r="B42" s="75" t="s">
        <v>165</v>
      </c>
      <c r="C42" s="74" t="s">
        <v>81</v>
      </c>
      <c r="D42" s="77">
        <v>10</v>
      </c>
      <c r="E42" s="78" t="s">
        <v>133</v>
      </c>
      <c r="F42" s="79">
        <v>48.64</v>
      </c>
      <c r="G42" s="53"/>
      <c r="H42" s="43"/>
      <c r="I42" s="42" t="s">
        <v>39</v>
      </c>
      <c r="J42" s="44">
        <f>IF(I42="Less(-)",-1,1)</f>
        <v>1</v>
      </c>
      <c r="K42" s="45" t="s">
        <v>64</v>
      </c>
      <c r="L42" s="45" t="s">
        <v>7</v>
      </c>
      <c r="M42" s="71"/>
      <c r="N42" s="53"/>
      <c r="O42" s="53"/>
      <c r="P42" s="49"/>
      <c r="Q42" s="53"/>
      <c r="R42" s="53"/>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72">
        <f>total_amount_ba($B$2,$D$2,D42,F42,J42,K42,M42)</f>
        <v>486.4</v>
      </c>
      <c r="BB42" s="73">
        <f>BA42+SUM(N42:AZ42)</f>
        <v>486.4</v>
      </c>
      <c r="BC42" s="52" t="str">
        <f>SpellNumber(L42,BB42)</f>
        <v>INR  Four Hundred &amp; Eighty Six  and Paise Forty Only</v>
      </c>
      <c r="HJ42" s="16"/>
      <c r="HK42" s="16"/>
      <c r="HL42" s="16"/>
      <c r="HM42" s="16"/>
      <c r="HN42" s="16"/>
    </row>
    <row r="43" spans="1:222" s="15" customFormat="1" ht="49.5" customHeight="1">
      <c r="A43" s="56">
        <v>31</v>
      </c>
      <c r="B43" s="75" t="s">
        <v>166</v>
      </c>
      <c r="C43" s="74" t="s">
        <v>82</v>
      </c>
      <c r="D43" s="77">
        <v>1</v>
      </c>
      <c r="E43" s="78" t="s">
        <v>133</v>
      </c>
      <c r="F43" s="79">
        <v>119.91</v>
      </c>
      <c r="G43" s="53"/>
      <c r="H43" s="43"/>
      <c r="I43" s="42" t="s">
        <v>39</v>
      </c>
      <c r="J43" s="44">
        <f t="shared" si="0"/>
        <v>1</v>
      </c>
      <c r="K43" s="45" t="s">
        <v>64</v>
      </c>
      <c r="L43" s="45" t="s">
        <v>7</v>
      </c>
      <c r="M43" s="71"/>
      <c r="N43" s="53"/>
      <c r="O43" s="53"/>
      <c r="P43" s="49"/>
      <c r="Q43" s="53"/>
      <c r="R43" s="53"/>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72">
        <f t="shared" si="1"/>
        <v>119.91</v>
      </c>
      <c r="BB43" s="73">
        <f t="shared" si="2"/>
        <v>119.91</v>
      </c>
      <c r="BC43" s="52" t="str">
        <f t="shared" si="3"/>
        <v>INR  One Hundred &amp; Nineteen  and Paise Ninety One Only</v>
      </c>
      <c r="HJ43" s="16"/>
      <c r="HK43" s="16"/>
      <c r="HL43" s="16"/>
      <c r="HM43" s="16"/>
      <c r="HN43" s="16"/>
    </row>
    <row r="44" spans="1:222" s="15" customFormat="1" ht="34.5" customHeight="1">
      <c r="A44" s="56">
        <v>32</v>
      </c>
      <c r="B44" s="75" t="s">
        <v>167</v>
      </c>
      <c r="C44" s="74" t="s">
        <v>83</v>
      </c>
      <c r="D44" s="77">
        <v>1</v>
      </c>
      <c r="E44" s="78" t="s">
        <v>133</v>
      </c>
      <c r="F44" s="79">
        <v>132.35</v>
      </c>
      <c r="G44" s="53"/>
      <c r="H44" s="43"/>
      <c r="I44" s="42" t="s">
        <v>39</v>
      </c>
      <c r="J44" s="44">
        <f t="shared" si="0"/>
        <v>1</v>
      </c>
      <c r="K44" s="45" t="s">
        <v>64</v>
      </c>
      <c r="L44" s="45" t="s">
        <v>7</v>
      </c>
      <c r="M44" s="71"/>
      <c r="N44" s="53"/>
      <c r="O44" s="53"/>
      <c r="P44" s="49"/>
      <c r="Q44" s="53"/>
      <c r="R44" s="53"/>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72">
        <f t="shared" si="1"/>
        <v>132.35</v>
      </c>
      <c r="BB44" s="73">
        <f t="shared" si="2"/>
        <v>132.35</v>
      </c>
      <c r="BC44" s="52" t="str">
        <f t="shared" si="3"/>
        <v>INR  One Hundred &amp; Thirty Two  and Paise Thirty Five Only</v>
      </c>
      <c r="HJ44" s="16"/>
      <c r="HK44" s="16"/>
      <c r="HL44" s="16"/>
      <c r="HM44" s="16"/>
      <c r="HN44" s="16"/>
    </row>
    <row r="45" spans="1:222" s="15" customFormat="1" ht="78.75" customHeight="1">
      <c r="A45" s="56">
        <v>33</v>
      </c>
      <c r="B45" s="75" t="s">
        <v>168</v>
      </c>
      <c r="C45" s="74" t="s">
        <v>84</v>
      </c>
      <c r="D45" s="77">
        <v>1</v>
      </c>
      <c r="E45" s="78" t="s">
        <v>133</v>
      </c>
      <c r="F45" s="79">
        <v>88.23</v>
      </c>
      <c r="G45" s="53"/>
      <c r="H45" s="43"/>
      <c r="I45" s="42" t="s">
        <v>39</v>
      </c>
      <c r="J45" s="44">
        <f t="shared" si="0"/>
        <v>1</v>
      </c>
      <c r="K45" s="45" t="s">
        <v>64</v>
      </c>
      <c r="L45" s="45" t="s">
        <v>7</v>
      </c>
      <c r="M45" s="71"/>
      <c r="N45" s="53"/>
      <c r="O45" s="53"/>
      <c r="P45" s="49"/>
      <c r="Q45" s="53"/>
      <c r="R45" s="53"/>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72">
        <f t="shared" si="1"/>
        <v>88.23</v>
      </c>
      <c r="BB45" s="73">
        <f t="shared" si="2"/>
        <v>88.23</v>
      </c>
      <c r="BC45" s="52" t="str">
        <f t="shared" si="3"/>
        <v>INR  Eighty Eight and Paise Twenty Three Only</v>
      </c>
      <c r="HJ45" s="16"/>
      <c r="HK45" s="16"/>
      <c r="HL45" s="16"/>
      <c r="HM45" s="16"/>
      <c r="HN45" s="16"/>
    </row>
    <row r="46" spans="1:222" s="15" customFormat="1" ht="157.5" customHeight="1">
      <c r="A46" s="56">
        <v>34</v>
      </c>
      <c r="B46" s="75" t="s">
        <v>223</v>
      </c>
      <c r="C46" s="74" t="s">
        <v>85</v>
      </c>
      <c r="D46" s="77">
        <v>1432.2</v>
      </c>
      <c r="E46" s="78" t="s">
        <v>216</v>
      </c>
      <c r="F46" s="79">
        <v>16.29</v>
      </c>
      <c r="G46" s="53"/>
      <c r="H46" s="43"/>
      <c r="I46" s="42" t="s">
        <v>39</v>
      </c>
      <c r="J46" s="44">
        <f>IF(I46="Less(-)",-1,1)</f>
        <v>1</v>
      </c>
      <c r="K46" s="45" t="s">
        <v>64</v>
      </c>
      <c r="L46" s="45" t="s">
        <v>7</v>
      </c>
      <c r="M46" s="71"/>
      <c r="N46" s="53"/>
      <c r="O46" s="53"/>
      <c r="P46" s="49"/>
      <c r="Q46" s="53"/>
      <c r="R46" s="53"/>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72">
        <f>total_amount_ba($B$2,$D$2,D46,F46,J46,K46,M46)</f>
        <v>23330.54</v>
      </c>
      <c r="BB46" s="73">
        <f>BA46+SUM(N46:AZ46)</f>
        <v>23330.54</v>
      </c>
      <c r="BC46" s="52" t="str">
        <f>SpellNumber(L46,BB46)</f>
        <v>INR  Twenty Three Thousand Three Hundred &amp; Thirty  and Paise Fifty Four Only</v>
      </c>
      <c r="HJ46" s="16"/>
      <c r="HK46" s="16"/>
      <c r="HL46" s="16"/>
      <c r="HM46" s="16"/>
      <c r="HN46" s="16"/>
    </row>
    <row r="47" spans="1:222" s="15" customFormat="1" ht="156.75" customHeight="1">
      <c r="A47" s="56">
        <v>35</v>
      </c>
      <c r="B47" s="75" t="s">
        <v>169</v>
      </c>
      <c r="C47" s="74" t="s">
        <v>86</v>
      </c>
      <c r="D47" s="77">
        <v>1432.2</v>
      </c>
      <c r="E47" s="78" t="s">
        <v>216</v>
      </c>
      <c r="F47" s="79">
        <v>21.49</v>
      </c>
      <c r="G47" s="53"/>
      <c r="H47" s="43"/>
      <c r="I47" s="42" t="s">
        <v>39</v>
      </c>
      <c r="J47" s="44">
        <f>IF(I47="Less(-)",-1,1)</f>
        <v>1</v>
      </c>
      <c r="K47" s="45" t="s">
        <v>64</v>
      </c>
      <c r="L47" s="45" t="s">
        <v>7</v>
      </c>
      <c r="M47" s="71"/>
      <c r="N47" s="53"/>
      <c r="O47" s="53"/>
      <c r="P47" s="49"/>
      <c r="Q47" s="53"/>
      <c r="R47" s="53"/>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72">
        <f>total_amount_ba($B$2,$D$2,D47,F47,J47,K47,M47)</f>
        <v>30777.98</v>
      </c>
      <c r="BB47" s="73">
        <f>BA47+SUM(N47:AZ47)</f>
        <v>30777.98</v>
      </c>
      <c r="BC47" s="52" t="str">
        <f>SpellNumber(L47,BB47)</f>
        <v>INR  Thirty Thousand Seven Hundred &amp; Seventy Seven  and Paise Ninety Eight Only</v>
      </c>
      <c r="HJ47" s="16"/>
      <c r="HK47" s="16"/>
      <c r="HL47" s="16"/>
      <c r="HM47" s="16"/>
      <c r="HN47" s="16"/>
    </row>
    <row r="48" spans="1:222" s="15" customFormat="1" ht="243.75" customHeight="1">
      <c r="A48" s="56">
        <v>36</v>
      </c>
      <c r="B48" s="75" t="s">
        <v>170</v>
      </c>
      <c r="C48" s="74" t="s">
        <v>87</v>
      </c>
      <c r="D48" s="77">
        <v>358.05</v>
      </c>
      <c r="E48" s="78" t="s">
        <v>217</v>
      </c>
      <c r="F48" s="79">
        <v>2264.93</v>
      </c>
      <c r="G48" s="53"/>
      <c r="H48" s="43"/>
      <c r="I48" s="42" t="s">
        <v>39</v>
      </c>
      <c r="J48" s="44">
        <f>IF(I48="Less(-)",-1,1)</f>
        <v>1</v>
      </c>
      <c r="K48" s="45" t="s">
        <v>64</v>
      </c>
      <c r="L48" s="45" t="s">
        <v>7</v>
      </c>
      <c r="M48" s="71"/>
      <c r="N48" s="53"/>
      <c r="O48" s="53"/>
      <c r="P48" s="49"/>
      <c r="Q48" s="53"/>
      <c r="R48" s="53"/>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72">
        <f>total_amount_ba($B$2,$D$2,D48,F48,J48,K48,M48)</f>
        <v>810958.19</v>
      </c>
      <c r="BB48" s="73">
        <f>BA48+SUM(N48:AZ48)</f>
        <v>810958.19</v>
      </c>
      <c r="BC48" s="52" t="str">
        <f>SpellNumber(L48,BB48)</f>
        <v>INR  Eight Lakh Ten Thousand Nine Hundred &amp; Fifty Eight  and Paise Nineteen Only</v>
      </c>
      <c r="HJ48" s="16"/>
      <c r="HK48" s="16"/>
      <c r="HL48" s="16"/>
      <c r="HM48" s="16"/>
      <c r="HN48" s="16"/>
    </row>
    <row r="49" spans="1:222" s="15" customFormat="1" ht="336.75" customHeight="1">
      <c r="A49" s="56">
        <v>37</v>
      </c>
      <c r="B49" s="75" t="s">
        <v>171</v>
      </c>
      <c r="C49" s="74" t="s">
        <v>88</v>
      </c>
      <c r="D49" s="77">
        <v>102.3</v>
      </c>
      <c r="E49" s="78" t="s">
        <v>218</v>
      </c>
      <c r="F49" s="79">
        <v>3039.44</v>
      </c>
      <c r="G49" s="53"/>
      <c r="H49" s="43"/>
      <c r="I49" s="42" t="s">
        <v>39</v>
      </c>
      <c r="J49" s="44">
        <f>IF(I49="Less(-)",-1,1)</f>
        <v>1</v>
      </c>
      <c r="K49" s="45" t="s">
        <v>64</v>
      </c>
      <c r="L49" s="45" t="s">
        <v>7</v>
      </c>
      <c r="M49" s="71"/>
      <c r="N49" s="53"/>
      <c r="O49" s="53"/>
      <c r="P49" s="49"/>
      <c r="Q49" s="53"/>
      <c r="R49" s="53"/>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72">
        <f>total_amount_ba($B$2,$D$2,D49,F49,J49,K49,M49)</f>
        <v>310934.71</v>
      </c>
      <c r="BB49" s="73">
        <f>BA49+SUM(N49:AZ49)</f>
        <v>310934.71</v>
      </c>
      <c r="BC49" s="52" t="str">
        <f>SpellNumber(L49,BB49)</f>
        <v>INR  Three Lakh Ten Thousand Nine Hundred &amp; Thirty Four  and Paise Seventy One Only</v>
      </c>
      <c r="BD49" s="76" t="e">
        <f>D49-#REF!</f>
        <v>#REF!</v>
      </c>
      <c r="HJ49" s="16"/>
      <c r="HK49" s="16"/>
      <c r="HL49" s="16"/>
      <c r="HM49" s="16"/>
      <c r="HN49" s="16"/>
    </row>
    <row r="50" spans="1:222" s="15" customFormat="1" ht="321" customHeight="1">
      <c r="A50" s="56">
        <v>38</v>
      </c>
      <c r="B50" s="75" t="s">
        <v>172</v>
      </c>
      <c r="C50" s="74" t="s">
        <v>89</v>
      </c>
      <c r="D50" s="77">
        <v>102.3</v>
      </c>
      <c r="E50" s="78" t="s">
        <v>218</v>
      </c>
      <c r="F50" s="79">
        <v>6437.04</v>
      </c>
      <c r="G50" s="53"/>
      <c r="H50" s="43"/>
      <c r="I50" s="42" t="s">
        <v>39</v>
      </c>
      <c r="J50" s="44">
        <f t="shared" si="0"/>
        <v>1</v>
      </c>
      <c r="K50" s="45" t="s">
        <v>64</v>
      </c>
      <c r="L50" s="45" t="s">
        <v>7</v>
      </c>
      <c r="M50" s="71"/>
      <c r="N50" s="53"/>
      <c r="O50" s="53"/>
      <c r="P50" s="49"/>
      <c r="Q50" s="53"/>
      <c r="R50" s="53"/>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72">
        <f t="shared" si="1"/>
        <v>658509.19</v>
      </c>
      <c r="BB50" s="73">
        <f t="shared" si="2"/>
        <v>658509.19</v>
      </c>
      <c r="BC50" s="52" t="str">
        <f t="shared" si="3"/>
        <v>INR  Six Lakh Fifty Eight Thousand Five Hundred &amp; Nine  and Paise Nineteen Only</v>
      </c>
      <c r="HJ50" s="16"/>
      <c r="HK50" s="16"/>
      <c r="HL50" s="16"/>
      <c r="HM50" s="16"/>
      <c r="HN50" s="16"/>
    </row>
    <row r="51" spans="1:222" s="15" customFormat="1" ht="395.25" customHeight="1">
      <c r="A51" s="56">
        <v>39</v>
      </c>
      <c r="B51" s="75" t="s">
        <v>173</v>
      </c>
      <c r="C51" s="74" t="s">
        <v>90</v>
      </c>
      <c r="D51" s="77">
        <v>1023</v>
      </c>
      <c r="E51" s="78" t="s">
        <v>216</v>
      </c>
      <c r="F51" s="79">
        <v>122.8</v>
      </c>
      <c r="G51" s="53"/>
      <c r="H51" s="43"/>
      <c r="I51" s="42" t="s">
        <v>39</v>
      </c>
      <c r="J51" s="44">
        <f t="shared" si="0"/>
        <v>1</v>
      </c>
      <c r="K51" s="45" t="s">
        <v>64</v>
      </c>
      <c r="L51" s="45" t="s">
        <v>7</v>
      </c>
      <c r="M51" s="71"/>
      <c r="N51" s="53"/>
      <c r="O51" s="53"/>
      <c r="P51" s="49"/>
      <c r="Q51" s="53"/>
      <c r="R51" s="53"/>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72">
        <f t="shared" si="1"/>
        <v>125624.4</v>
      </c>
      <c r="BB51" s="73">
        <f t="shared" si="2"/>
        <v>125624.4</v>
      </c>
      <c r="BC51" s="52" t="str">
        <f t="shared" si="3"/>
        <v>INR  One Lakh Twenty Five Thousand Six Hundred &amp; Twenty Four  and Paise Forty Only</v>
      </c>
      <c r="HJ51" s="16"/>
      <c r="HK51" s="16"/>
      <c r="HL51" s="16"/>
      <c r="HM51" s="16"/>
      <c r="HN51" s="16"/>
    </row>
    <row r="52" spans="1:222" s="15" customFormat="1" ht="348.75" customHeight="1">
      <c r="A52" s="56">
        <v>40</v>
      </c>
      <c r="B52" s="75" t="s">
        <v>174</v>
      </c>
      <c r="C52" s="74" t="s">
        <v>91</v>
      </c>
      <c r="D52" s="77">
        <v>1023</v>
      </c>
      <c r="E52" s="78" t="s">
        <v>216</v>
      </c>
      <c r="F52" s="79">
        <v>42.77</v>
      </c>
      <c r="G52" s="53"/>
      <c r="H52" s="43"/>
      <c r="I52" s="42" t="s">
        <v>39</v>
      </c>
      <c r="J52" s="44">
        <f>IF(I52="Less(-)",-1,1)</f>
        <v>1</v>
      </c>
      <c r="K52" s="45" t="s">
        <v>64</v>
      </c>
      <c r="L52" s="45" t="s">
        <v>7</v>
      </c>
      <c r="M52" s="71"/>
      <c r="N52" s="53"/>
      <c r="O52" s="53"/>
      <c r="P52" s="49"/>
      <c r="Q52" s="53"/>
      <c r="R52" s="53"/>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72">
        <f>total_amount_ba($B$2,$D$2,D52,F52,J52,K52,M52)</f>
        <v>43753.71</v>
      </c>
      <c r="BB52" s="73">
        <f>BA52+SUM(N52:AZ52)</f>
        <v>43753.71</v>
      </c>
      <c r="BC52" s="52" t="str">
        <f>SpellNumber(L52,BB52)</f>
        <v>INR  Forty Three Thousand Seven Hundred &amp; Fifty Three  and Paise Seventy One Only</v>
      </c>
      <c r="HJ52" s="16"/>
      <c r="HK52" s="16"/>
      <c r="HL52" s="16"/>
      <c r="HM52" s="16"/>
      <c r="HN52" s="16"/>
    </row>
    <row r="53" spans="1:222" s="15" customFormat="1" ht="213.75" customHeight="1">
      <c r="A53" s="56">
        <v>41</v>
      </c>
      <c r="B53" s="75" t="s">
        <v>175</v>
      </c>
      <c r="C53" s="74" t="s">
        <v>92</v>
      </c>
      <c r="D53" s="77">
        <v>1023.88</v>
      </c>
      <c r="E53" s="78" t="s">
        <v>216</v>
      </c>
      <c r="F53" s="79">
        <v>8.78</v>
      </c>
      <c r="G53" s="53"/>
      <c r="H53" s="43"/>
      <c r="I53" s="42" t="s">
        <v>39</v>
      </c>
      <c r="J53" s="44">
        <f>IF(I53="Less(-)",-1,1)</f>
        <v>1</v>
      </c>
      <c r="K53" s="45" t="s">
        <v>64</v>
      </c>
      <c r="L53" s="45" t="s">
        <v>7</v>
      </c>
      <c r="M53" s="71"/>
      <c r="N53" s="53"/>
      <c r="O53" s="53"/>
      <c r="P53" s="49"/>
      <c r="Q53" s="53"/>
      <c r="R53" s="53"/>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72">
        <f>total_amount_ba($B$2,$D$2,D53,F53,J53,K53,M53)</f>
        <v>8989.67</v>
      </c>
      <c r="BB53" s="73">
        <f>BA53+SUM(N53:AZ53)</f>
        <v>8989.67</v>
      </c>
      <c r="BC53" s="52" t="str">
        <f>SpellNumber(L53,BB53)</f>
        <v>INR  Eight Thousand Nine Hundred &amp; Eighty Nine  and Paise Sixty Seven Only</v>
      </c>
      <c r="HJ53" s="16"/>
      <c r="HK53" s="16"/>
      <c r="HL53" s="16"/>
      <c r="HM53" s="16"/>
      <c r="HN53" s="16"/>
    </row>
    <row r="54" spans="1:222" s="15" customFormat="1" ht="230.25" customHeight="1">
      <c r="A54" s="56">
        <v>42</v>
      </c>
      <c r="B54" s="75" t="s">
        <v>176</v>
      </c>
      <c r="C54" s="74" t="s">
        <v>93</v>
      </c>
      <c r="D54" s="77">
        <v>1023</v>
      </c>
      <c r="E54" s="78" t="s">
        <v>216</v>
      </c>
      <c r="F54" s="79">
        <v>190.05</v>
      </c>
      <c r="G54" s="53"/>
      <c r="H54" s="43"/>
      <c r="I54" s="42" t="s">
        <v>39</v>
      </c>
      <c r="J54" s="44">
        <f>IF(I54="Less(-)",-1,1)</f>
        <v>1</v>
      </c>
      <c r="K54" s="45" t="s">
        <v>64</v>
      </c>
      <c r="L54" s="45" t="s">
        <v>7</v>
      </c>
      <c r="M54" s="71"/>
      <c r="N54" s="53"/>
      <c r="O54" s="53"/>
      <c r="P54" s="49"/>
      <c r="Q54" s="53"/>
      <c r="R54" s="53"/>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72">
        <f>total_amount_ba($B$2,$D$2,D54,F54,J54,K54,M54)</f>
        <v>194421.15</v>
      </c>
      <c r="BB54" s="73">
        <f>BA54+SUM(N54:AZ54)</f>
        <v>194421.15</v>
      </c>
      <c r="BC54" s="52" t="str">
        <f>SpellNumber(L54,BB54)</f>
        <v>INR  One Lakh Ninety Four Thousand Four Hundred &amp; Twenty One  and Paise Fifteen Only</v>
      </c>
      <c r="HJ54" s="16"/>
      <c r="HK54" s="16"/>
      <c r="HL54" s="16"/>
      <c r="HM54" s="16"/>
      <c r="HN54" s="16"/>
    </row>
    <row r="55" spans="1:222" s="15" customFormat="1" ht="232.5" customHeight="1">
      <c r="A55" s="56">
        <v>43</v>
      </c>
      <c r="B55" s="75" t="s">
        <v>177</v>
      </c>
      <c r="C55" s="74" t="s">
        <v>94</v>
      </c>
      <c r="D55" s="77">
        <v>1023</v>
      </c>
      <c r="E55" s="78" t="s">
        <v>216</v>
      </c>
      <c r="F55" s="79">
        <v>26.53</v>
      </c>
      <c r="G55" s="53"/>
      <c r="H55" s="43"/>
      <c r="I55" s="42" t="s">
        <v>39</v>
      </c>
      <c r="J55" s="44">
        <f t="shared" si="0"/>
        <v>1</v>
      </c>
      <c r="K55" s="45" t="s">
        <v>64</v>
      </c>
      <c r="L55" s="45" t="s">
        <v>7</v>
      </c>
      <c r="M55" s="71"/>
      <c r="N55" s="53"/>
      <c r="O55" s="53"/>
      <c r="P55" s="49"/>
      <c r="Q55" s="53"/>
      <c r="R55" s="53"/>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72">
        <f t="shared" si="1"/>
        <v>27140.19</v>
      </c>
      <c r="BB55" s="73">
        <f t="shared" si="2"/>
        <v>27140.19</v>
      </c>
      <c r="BC55" s="52" t="str">
        <f t="shared" si="3"/>
        <v>INR  Twenty Seven Thousand One Hundred &amp; Forty  and Paise Nineteen Only</v>
      </c>
      <c r="HJ55" s="16"/>
      <c r="HK55" s="16"/>
      <c r="HL55" s="16"/>
      <c r="HM55" s="16"/>
      <c r="HN55" s="16"/>
    </row>
    <row r="56" spans="1:222" s="15" customFormat="1" ht="98.25" customHeight="1">
      <c r="A56" s="56">
        <v>44</v>
      </c>
      <c r="B56" s="75" t="s">
        <v>178</v>
      </c>
      <c r="C56" s="74" t="s">
        <v>95</v>
      </c>
      <c r="D56" s="77">
        <v>39.6</v>
      </c>
      <c r="E56" s="78" t="s">
        <v>210</v>
      </c>
      <c r="F56" s="79">
        <v>5367.54</v>
      </c>
      <c r="G56" s="53"/>
      <c r="H56" s="43"/>
      <c r="I56" s="42" t="s">
        <v>39</v>
      </c>
      <c r="J56" s="44">
        <f t="shared" si="0"/>
        <v>1</v>
      </c>
      <c r="K56" s="45" t="s">
        <v>64</v>
      </c>
      <c r="L56" s="45" t="s">
        <v>7</v>
      </c>
      <c r="M56" s="71"/>
      <c r="N56" s="53"/>
      <c r="O56" s="53"/>
      <c r="P56" s="49"/>
      <c r="Q56" s="53"/>
      <c r="R56" s="53"/>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72">
        <f t="shared" si="1"/>
        <v>212554.58</v>
      </c>
      <c r="BB56" s="73">
        <f t="shared" si="2"/>
        <v>212554.58</v>
      </c>
      <c r="BC56" s="52" t="str">
        <f t="shared" si="3"/>
        <v>INR  Two Lakh Twelve Thousand Five Hundred &amp; Fifty Four  and Paise Fifty Eight Only</v>
      </c>
      <c r="HJ56" s="16"/>
      <c r="HK56" s="16"/>
      <c r="HL56" s="16"/>
      <c r="HM56" s="16"/>
      <c r="HN56" s="16"/>
    </row>
    <row r="57" spans="1:222" s="15" customFormat="1" ht="409.5">
      <c r="A57" s="56">
        <v>45</v>
      </c>
      <c r="B57" s="75" t="s">
        <v>222</v>
      </c>
      <c r="C57" s="74" t="s">
        <v>96</v>
      </c>
      <c r="D57" s="77">
        <v>396</v>
      </c>
      <c r="E57" s="78" t="s">
        <v>216</v>
      </c>
      <c r="F57" s="79">
        <v>1865.35</v>
      </c>
      <c r="G57" s="53"/>
      <c r="H57" s="43"/>
      <c r="I57" s="42" t="s">
        <v>39</v>
      </c>
      <c r="J57" s="44">
        <f>IF(I57="Less(-)",-1,1)</f>
        <v>1</v>
      </c>
      <c r="K57" s="45" t="s">
        <v>64</v>
      </c>
      <c r="L57" s="45" t="s">
        <v>7</v>
      </c>
      <c r="M57" s="71"/>
      <c r="N57" s="53"/>
      <c r="O57" s="53"/>
      <c r="P57" s="49"/>
      <c r="Q57" s="53"/>
      <c r="R57" s="53"/>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72">
        <f>total_amount_ba($B$2,$D$2,D57,F57,J57,K57,M57)</f>
        <v>738678.6</v>
      </c>
      <c r="BB57" s="73">
        <f>BA57+SUM(N57:AZ57)</f>
        <v>738678.6</v>
      </c>
      <c r="BC57" s="52" t="str">
        <f>SpellNumber(L57,BB57)</f>
        <v>INR  Seven Lakh Thirty Eight Thousand Six Hundred &amp; Seventy Eight  and Paise Sixty Only</v>
      </c>
      <c r="HJ57" s="16"/>
      <c r="HK57" s="16"/>
      <c r="HL57" s="16"/>
      <c r="HM57" s="16"/>
      <c r="HN57" s="16"/>
    </row>
    <row r="58" spans="1:222" s="15" customFormat="1" ht="82.5" customHeight="1">
      <c r="A58" s="56">
        <v>46</v>
      </c>
      <c r="B58" s="75" t="s">
        <v>179</v>
      </c>
      <c r="C58" s="74" t="s">
        <v>97</v>
      </c>
      <c r="D58" s="77">
        <v>180</v>
      </c>
      <c r="E58" s="78" t="s">
        <v>217</v>
      </c>
      <c r="F58" s="79">
        <v>87.71</v>
      </c>
      <c r="G58" s="53"/>
      <c r="H58" s="43"/>
      <c r="I58" s="42" t="s">
        <v>39</v>
      </c>
      <c r="J58" s="44">
        <f t="shared" si="0"/>
        <v>1</v>
      </c>
      <c r="K58" s="45" t="s">
        <v>64</v>
      </c>
      <c r="L58" s="45" t="s">
        <v>7</v>
      </c>
      <c r="M58" s="71"/>
      <c r="N58" s="53"/>
      <c r="O58" s="53"/>
      <c r="P58" s="49"/>
      <c r="Q58" s="53"/>
      <c r="R58" s="53"/>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72">
        <f t="shared" si="1"/>
        <v>15787.8</v>
      </c>
      <c r="BB58" s="73">
        <f t="shared" si="2"/>
        <v>15787.8</v>
      </c>
      <c r="BC58" s="52" t="str">
        <f t="shared" si="3"/>
        <v>INR  Fifteen Thousand Seven Hundred &amp; Eighty Seven  and Paise Eighty Only</v>
      </c>
      <c r="HJ58" s="16"/>
      <c r="HK58" s="16"/>
      <c r="HL58" s="16"/>
      <c r="HM58" s="16"/>
      <c r="HN58" s="16"/>
    </row>
    <row r="59" spans="1:222" s="15" customFormat="1" ht="126.75" customHeight="1">
      <c r="A59" s="56">
        <v>47</v>
      </c>
      <c r="B59" s="75" t="s">
        <v>180</v>
      </c>
      <c r="C59" s="74" t="s">
        <v>98</v>
      </c>
      <c r="D59" s="77">
        <v>180</v>
      </c>
      <c r="E59" s="78" t="s">
        <v>217</v>
      </c>
      <c r="F59" s="79">
        <v>194.77</v>
      </c>
      <c r="G59" s="53"/>
      <c r="H59" s="43"/>
      <c r="I59" s="42" t="s">
        <v>39</v>
      </c>
      <c r="J59" s="44">
        <f t="shared" si="0"/>
        <v>1</v>
      </c>
      <c r="K59" s="45" t="s">
        <v>64</v>
      </c>
      <c r="L59" s="45" t="s">
        <v>7</v>
      </c>
      <c r="M59" s="71"/>
      <c r="N59" s="53"/>
      <c r="O59" s="53"/>
      <c r="P59" s="49"/>
      <c r="Q59" s="53"/>
      <c r="R59" s="53"/>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72">
        <f t="shared" si="1"/>
        <v>35058.6</v>
      </c>
      <c r="BB59" s="73">
        <f t="shared" si="2"/>
        <v>35058.6</v>
      </c>
      <c r="BC59" s="52" t="str">
        <f t="shared" si="3"/>
        <v>INR  Thirty Five Thousand  &amp;Fifty Eight  and Paise Sixty Only</v>
      </c>
      <c r="HJ59" s="16"/>
      <c r="HK59" s="16"/>
      <c r="HL59" s="16"/>
      <c r="HM59" s="16"/>
      <c r="HN59" s="16"/>
    </row>
    <row r="60" spans="1:222" s="15" customFormat="1" ht="31.5" customHeight="1">
      <c r="A60" s="56">
        <v>48</v>
      </c>
      <c r="B60" s="39" t="s">
        <v>181</v>
      </c>
      <c r="C60" s="74" t="s">
        <v>99</v>
      </c>
      <c r="D60" s="40"/>
      <c r="E60" s="41"/>
      <c r="F60" s="42"/>
      <c r="G60" s="43"/>
      <c r="H60" s="43"/>
      <c r="I60" s="42"/>
      <c r="J60" s="44"/>
      <c r="K60" s="45"/>
      <c r="L60" s="45"/>
      <c r="M60" s="46"/>
      <c r="N60" s="47"/>
      <c r="O60" s="47"/>
      <c r="P60" s="48"/>
      <c r="Q60" s="47"/>
      <c r="R60" s="47"/>
      <c r="S60" s="48"/>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50"/>
      <c r="BB60" s="51"/>
      <c r="BC60" s="52"/>
      <c r="HJ60" s="16"/>
      <c r="HK60" s="16"/>
      <c r="HL60" s="16"/>
      <c r="HM60" s="16"/>
      <c r="HN60" s="16"/>
    </row>
    <row r="61" spans="1:222" s="15" customFormat="1" ht="128.25" customHeight="1">
      <c r="A61" s="56">
        <v>49</v>
      </c>
      <c r="B61" s="75" t="s">
        <v>182</v>
      </c>
      <c r="C61" s="74" t="s">
        <v>100</v>
      </c>
      <c r="D61" s="77">
        <v>1</v>
      </c>
      <c r="E61" s="78" t="s">
        <v>133</v>
      </c>
      <c r="F61" s="79">
        <v>7068.87</v>
      </c>
      <c r="G61" s="53"/>
      <c r="H61" s="43"/>
      <c r="I61" s="42" t="s">
        <v>39</v>
      </c>
      <c r="J61" s="44">
        <f t="shared" si="0"/>
        <v>1</v>
      </c>
      <c r="K61" s="45" t="s">
        <v>64</v>
      </c>
      <c r="L61" s="45" t="s">
        <v>7</v>
      </c>
      <c r="M61" s="71"/>
      <c r="N61" s="53"/>
      <c r="O61" s="53"/>
      <c r="P61" s="49"/>
      <c r="Q61" s="53"/>
      <c r="R61" s="53"/>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72">
        <f t="shared" si="1"/>
        <v>7068.87</v>
      </c>
      <c r="BB61" s="73">
        <f t="shared" si="2"/>
        <v>7068.87</v>
      </c>
      <c r="BC61" s="52" t="str">
        <f t="shared" si="3"/>
        <v>INR  Seven Thousand  &amp;Sixty Eight  and Paise Eighty Seven Only</v>
      </c>
      <c r="HJ61" s="16"/>
      <c r="HK61" s="16"/>
      <c r="HL61" s="16"/>
      <c r="HM61" s="16"/>
      <c r="HN61" s="16"/>
    </row>
    <row r="62" spans="1:222" s="15" customFormat="1" ht="64.5" customHeight="1">
      <c r="A62" s="56">
        <v>50</v>
      </c>
      <c r="B62" s="75" t="s">
        <v>183</v>
      </c>
      <c r="C62" s="74" t="s">
        <v>101</v>
      </c>
      <c r="D62" s="77">
        <v>1</v>
      </c>
      <c r="E62" s="78" t="s">
        <v>133</v>
      </c>
      <c r="F62" s="79">
        <v>2713.75</v>
      </c>
      <c r="G62" s="53"/>
      <c r="H62" s="43"/>
      <c r="I62" s="42" t="s">
        <v>39</v>
      </c>
      <c r="J62" s="44">
        <f>IF(I62="Less(-)",-1,1)</f>
        <v>1</v>
      </c>
      <c r="K62" s="45" t="s">
        <v>64</v>
      </c>
      <c r="L62" s="45" t="s">
        <v>7</v>
      </c>
      <c r="M62" s="71"/>
      <c r="N62" s="53"/>
      <c r="O62" s="53"/>
      <c r="P62" s="49"/>
      <c r="Q62" s="53"/>
      <c r="R62" s="53"/>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72">
        <f>total_amount_ba($B$2,$D$2,D62,F62,J62,K62,M62)</f>
        <v>2713.75</v>
      </c>
      <c r="BB62" s="73">
        <f>BA62+SUM(N62:AZ62)</f>
        <v>2713.75</v>
      </c>
      <c r="BC62" s="52" t="str">
        <f>SpellNumber(L62,BB62)</f>
        <v>INR  Two Thousand Seven Hundred &amp; Thirteen  and Paise Seventy Five Only</v>
      </c>
      <c r="HJ62" s="16"/>
      <c r="HK62" s="16"/>
      <c r="HL62" s="16"/>
      <c r="HM62" s="16"/>
      <c r="HN62" s="16"/>
    </row>
    <row r="63" spans="1:222" s="15" customFormat="1" ht="79.5" customHeight="1">
      <c r="A63" s="56">
        <v>51</v>
      </c>
      <c r="B63" s="75" t="s">
        <v>184</v>
      </c>
      <c r="C63" s="74" t="s">
        <v>102</v>
      </c>
      <c r="D63" s="77">
        <v>10</v>
      </c>
      <c r="E63" s="78" t="s">
        <v>133</v>
      </c>
      <c r="F63" s="79">
        <v>923.06</v>
      </c>
      <c r="G63" s="53"/>
      <c r="H63" s="43"/>
      <c r="I63" s="42" t="s">
        <v>39</v>
      </c>
      <c r="J63" s="44">
        <f>IF(I63="Less(-)",-1,1)</f>
        <v>1</v>
      </c>
      <c r="K63" s="45" t="s">
        <v>64</v>
      </c>
      <c r="L63" s="45" t="s">
        <v>7</v>
      </c>
      <c r="M63" s="71"/>
      <c r="N63" s="53"/>
      <c r="O63" s="53"/>
      <c r="P63" s="49"/>
      <c r="Q63" s="53"/>
      <c r="R63" s="53"/>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72">
        <f>total_amount_ba($B$2,$D$2,D63,F63,J63,K63,M63)</f>
        <v>9230.6</v>
      </c>
      <c r="BB63" s="73">
        <f>BA63+SUM(N63:AZ63)</f>
        <v>9230.6</v>
      </c>
      <c r="BC63" s="52" t="str">
        <f>SpellNumber(L63,BB63)</f>
        <v>INR  Nine Thousand Two Hundred &amp; Thirty  and Paise Sixty Only</v>
      </c>
      <c r="HJ63" s="16"/>
      <c r="HK63" s="16"/>
      <c r="HL63" s="16"/>
      <c r="HM63" s="16"/>
      <c r="HN63" s="16"/>
    </row>
    <row r="64" spans="1:222" s="15" customFormat="1" ht="82.5" customHeight="1">
      <c r="A64" s="56">
        <v>52</v>
      </c>
      <c r="B64" s="75" t="s">
        <v>185</v>
      </c>
      <c r="C64" s="74" t="s">
        <v>103</v>
      </c>
      <c r="D64" s="77">
        <v>200</v>
      </c>
      <c r="E64" s="78" t="s">
        <v>132</v>
      </c>
      <c r="F64" s="79">
        <v>183.25</v>
      </c>
      <c r="G64" s="53"/>
      <c r="H64" s="43"/>
      <c r="I64" s="42" t="s">
        <v>39</v>
      </c>
      <c r="J64" s="44">
        <f aca="true" t="shared" si="4" ref="J64:J73">IF(I64="Less(-)",-1,1)</f>
        <v>1</v>
      </c>
      <c r="K64" s="45" t="s">
        <v>64</v>
      </c>
      <c r="L64" s="45" t="s">
        <v>7</v>
      </c>
      <c r="M64" s="71"/>
      <c r="N64" s="53"/>
      <c r="O64" s="53"/>
      <c r="P64" s="49"/>
      <c r="Q64" s="53"/>
      <c r="R64" s="53"/>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72">
        <f aca="true" t="shared" si="5" ref="BA64:BA69">total_amount_ba($B$2,$D$2,D64,F64,J64,K64,M64)</f>
        <v>36650</v>
      </c>
      <c r="BB64" s="73">
        <f aca="true" t="shared" si="6" ref="BB64:BB73">BA64+SUM(N64:AZ64)</f>
        <v>36650</v>
      </c>
      <c r="BC64" s="52" t="str">
        <f aca="true" t="shared" si="7" ref="BC64:BC73">SpellNumber(L64,BB64)</f>
        <v>INR  Thirty Six Thousand Six Hundred &amp; Fifty  Only</v>
      </c>
      <c r="HJ64" s="16"/>
      <c r="HK64" s="16"/>
      <c r="HL64" s="16"/>
      <c r="HM64" s="16"/>
      <c r="HN64" s="16"/>
    </row>
    <row r="65" spans="1:222" s="15" customFormat="1" ht="51.75" customHeight="1">
      <c r="A65" s="56">
        <v>53</v>
      </c>
      <c r="B65" s="75" t="s">
        <v>186</v>
      </c>
      <c r="C65" s="74" t="s">
        <v>104</v>
      </c>
      <c r="D65" s="77">
        <v>70</v>
      </c>
      <c r="E65" s="78" t="s">
        <v>132</v>
      </c>
      <c r="F65" s="79">
        <v>143.66</v>
      </c>
      <c r="G65" s="53"/>
      <c r="H65" s="43"/>
      <c r="I65" s="42" t="s">
        <v>39</v>
      </c>
      <c r="J65" s="44">
        <f t="shared" si="4"/>
        <v>1</v>
      </c>
      <c r="K65" s="45" t="s">
        <v>64</v>
      </c>
      <c r="L65" s="45" t="s">
        <v>7</v>
      </c>
      <c r="M65" s="71"/>
      <c r="N65" s="53"/>
      <c r="O65" s="53"/>
      <c r="P65" s="49"/>
      <c r="Q65" s="53"/>
      <c r="R65" s="53"/>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72">
        <f t="shared" si="5"/>
        <v>10056.2</v>
      </c>
      <c r="BB65" s="73">
        <f t="shared" si="6"/>
        <v>10056.2</v>
      </c>
      <c r="BC65" s="52" t="str">
        <f t="shared" si="7"/>
        <v>INR  Ten Thousand  &amp;Fifty Six  and Paise Twenty Only</v>
      </c>
      <c r="HJ65" s="16"/>
      <c r="HK65" s="16"/>
      <c r="HL65" s="16"/>
      <c r="HM65" s="16"/>
      <c r="HN65" s="16"/>
    </row>
    <row r="66" spans="1:222" s="15" customFormat="1" ht="65.25" customHeight="1">
      <c r="A66" s="56">
        <v>54</v>
      </c>
      <c r="B66" s="75" t="s">
        <v>187</v>
      </c>
      <c r="C66" s="74" t="s">
        <v>105</v>
      </c>
      <c r="D66" s="77">
        <v>60</v>
      </c>
      <c r="E66" s="78" t="s">
        <v>134</v>
      </c>
      <c r="F66" s="79">
        <v>113.12</v>
      </c>
      <c r="G66" s="53"/>
      <c r="H66" s="43"/>
      <c r="I66" s="42" t="s">
        <v>39</v>
      </c>
      <c r="J66" s="44">
        <f t="shared" si="4"/>
        <v>1</v>
      </c>
      <c r="K66" s="45" t="s">
        <v>64</v>
      </c>
      <c r="L66" s="45" t="s">
        <v>7</v>
      </c>
      <c r="M66" s="71"/>
      <c r="N66" s="53"/>
      <c r="O66" s="53"/>
      <c r="P66" s="49"/>
      <c r="Q66" s="53"/>
      <c r="R66" s="53"/>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72">
        <f t="shared" si="5"/>
        <v>6787.2</v>
      </c>
      <c r="BB66" s="73">
        <f t="shared" si="6"/>
        <v>6787.2</v>
      </c>
      <c r="BC66" s="52" t="str">
        <f t="shared" si="7"/>
        <v>INR  Six Thousand Seven Hundred &amp; Eighty Seven  and Paise Twenty Only</v>
      </c>
      <c r="HJ66" s="16"/>
      <c r="HK66" s="16"/>
      <c r="HL66" s="16"/>
      <c r="HM66" s="16"/>
      <c r="HN66" s="16"/>
    </row>
    <row r="67" spans="1:222" s="15" customFormat="1" ht="52.5" customHeight="1">
      <c r="A67" s="56">
        <v>55</v>
      </c>
      <c r="B67" s="75" t="s">
        <v>188</v>
      </c>
      <c r="C67" s="74" t="s">
        <v>106</v>
      </c>
      <c r="D67" s="77">
        <v>120</v>
      </c>
      <c r="E67" s="78" t="s">
        <v>219</v>
      </c>
      <c r="F67" s="79">
        <v>54.3</v>
      </c>
      <c r="G67" s="53"/>
      <c r="H67" s="43"/>
      <c r="I67" s="42" t="s">
        <v>39</v>
      </c>
      <c r="J67" s="44">
        <f t="shared" si="4"/>
        <v>1</v>
      </c>
      <c r="K67" s="45" t="s">
        <v>64</v>
      </c>
      <c r="L67" s="45" t="s">
        <v>7</v>
      </c>
      <c r="M67" s="71"/>
      <c r="N67" s="53"/>
      <c r="O67" s="53"/>
      <c r="P67" s="49"/>
      <c r="Q67" s="53"/>
      <c r="R67" s="53"/>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72">
        <f t="shared" si="5"/>
        <v>6516</v>
      </c>
      <c r="BB67" s="73">
        <f t="shared" si="6"/>
        <v>6516</v>
      </c>
      <c r="BC67" s="52" t="str">
        <f t="shared" si="7"/>
        <v>INR  Six Thousand Five Hundred &amp; Sixteen  Only</v>
      </c>
      <c r="HJ67" s="16"/>
      <c r="HK67" s="16"/>
      <c r="HL67" s="16"/>
      <c r="HM67" s="16"/>
      <c r="HN67" s="16"/>
    </row>
    <row r="68" spans="1:222" s="15" customFormat="1" ht="51.75" customHeight="1">
      <c r="A68" s="56">
        <v>56</v>
      </c>
      <c r="B68" s="75" t="s">
        <v>189</v>
      </c>
      <c r="C68" s="74" t="s">
        <v>107</v>
      </c>
      <c r="D68" s="77">
        <v>60</v>
      </c>
      <c r="E68" s="78" t="s">
        <v>134</v>
      </c>
      <c r="F68" s="79">
        <v>6.79</v>
      </c>
      <c r="G68" s="53"/>
      <c r="H68" s="43"/>
      <c r="I68" s="42" t="s">
        <v>39</v>
      </c>
      <c r="J68" s="44">
        <f t="shared" si="4"/>
        <v>1</v>
      </c>
      <c r="K68" s="45" t="s">
        <v>64</v>
      </c>
      <c r="L68" s="45" t="s">
        <v>7</v>
      </c>
      <c r="M68" s="71"/>
      <c r="N68" s="53"/>
      <c r="O68" s="53"/>
      <c r="P68" s="49"/>
      <c r="Q68" s="53"/>
      <c r="R68" s="53"/>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72">
        <f t="shared" si="5"/>
        <v>407.4</v>
      </c>
      <c r="BB68" s="73">
        <f t="shared" si="6"/>
        <v>407.4</v>
      </c>
      <c r="BC68" s="52" t="str">
        <f t="shared" si="7"/>
        <v>INR  Four Hundred &amp; Seven  and Paise Forty Only</v>
      </c>
      <c r="HJ68" s="16"/>
      <c r="HK68" s="16"/>
      <c r="HL68" s="16"/>
      <c r="HM68" s="16"/>
      <c r="HN68" s="16"/>
    </row>
    <row r="69" spans="1:222" s="15" customFormat="1" ht="108.75" customHeight="1">
      <c r="A69" s="56">
        <v>57</v>
      </c>
      <c r="B69" s="75" t="s">
        <v>190</v>
      </c>
      <c r="C69" s="74" t="s">
        <v>108</v>
      </c>
      <c r="D69" s="77">
        <v>20</v>
      </c>
      <c r="E69" s="78" t="s">
        <v>133</v>
      </c>
      <c r="F69" s="79">
        <v>8325.63</v>
      </c>
      <c r="G69" s="53"/>
      <c r="H69" s="43"/>
      <c r="I69" s="42" t="s">
        <v>39</v>
      </c>
      <c r="J69" s="44">
        <f t="shared" si="4"/>
        <v>1</v>
      </c>
      <c r="K69" s="45" t="s">
        <v>64</v>
      </c>
      <c r="L69" s="45" t="s">
        <v>7</v>
      </c>
      <c r="M69" s="71"/>
      <c r="N69" s="53"/>
      <c r="O69" s="53"/>
      <c r="P69" s="49"/>
      <c r="Q69" s="53"/>
      <c r="R69" s="53"/>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72">
        <f t="shared" si="5"/>
        <v>166512.6</v>
      </c>
      <c r="BB69" s="73">
        <f t="shared" si="6"/>
        <v>166512.6</v>
      </c>
      <c r="BC69" s="52" t="str">
        <f t="shared" si="7"/>
        <v>INR  One Lakh Sixty Six Thousand Five Hundred &amp; Twelve  and Paise Sixty Only</v>
      </c>
      <c r="HJ69" s="16"/>
      <c r="HK69" s="16"/>
      <c r="HL69" s="16"/>
      <c r="HM69" s="16"/>
      <c r="HN69" s="16"/>
    </row>
    <row r="70" spans="1:222" s="15" customFormat="1" ht="125.25" customHeight="1">
      <c r="A70" s="56">
        <v>58</v>
      </c>
      <c r="B70" s="75" t="s">
        <v>191</v>
      </c>
      <c r="C70" s="74" t="s">
        <v>109</v>
      </c>
      <c r="D70" s="77">
        <v>20</v>
      </c>
      <c r="E70" s="78" t="s">
        <v>134</v>
      </c>
      <c r="F70" s="79">
        <v>3206.95</v>
      </c>
      <c r="G70" s="53"/>
      <c r="H70" s="43"/>
      <c r="I70" s="42" t="s">
        <v>39</v>
      </c>
      <c r="J70" s="44">
        <f t="shared" si="4"/>
        <v>1</v>
      </c>
      <c r="K70" s="45" t="s">
        <v>64</v>
      </c>
      <c r="L70" s="45" t="s">
        <v>7</v>
      </c>
      <c r="M70" s="71"/>
      <c r="N70" s="53"/>
      <c r="O70" s="53"/>
      <c r="P70" s="49"/>
      <c r="Q70" s="53"/>
      <c r="R70" s="53"/>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72">
        <f aca="true" t="shared" si="8" ref="BA70:BA86">total_amount_ba($B$2,$D$2,D70,F70,J70,K70,M70)</f>
        <v>64139</v>
      </c>
      <c r="BB70" s="73">
        <f t="shared" si="6"/>
        <v>64139</v>
      </c>
      <c r="BC70" s="52" t="str">
        <f t="shared" si="7"/>
        <v>INR  Sixty Four Thousand One Hundred &amp; Thirty Nine  Only</v>
      </c>
      <c r="HJ70" s="16"/>
      <c r="HK70" s="16"/>
      <c r="HL70" s="16"/>
      <c r="HM70" s="16"/>
      <c r="HN70" s="16"/>
    </row>
    <row r="71" spans="1:222" s="15" customFormat="1" ht="62.25" customHeight="1">
      <c r="A71" s="56">
        <v>59</v>
      </c>
      <c r="B71" s="75" t="s">
        <v>192</v>
      </c>
      <c r="C71" s="74" t="s">
        <v>110</v>
      </c>
      <c r="D71" s="77">
        <v>20</v>
      </c>
      <c r="E71" s="78" t="s">
        <v>220</v>
      </c>
      <c r="F71" s="79">
        <v>372.16</v>
      </c>
      <c r="G71" s="53"/>
      <c r="H71" s="43"/>
      <c r="I71" s="42" t="s">
        <v>39</v>
      </c>
      <c r="J71" s="44">
        <f t="shared" si="4"/>
        <v>1</v>
      </c>
      <c r="K71" s="45" t="s">
        <v>64</v>
      </c>
      <c r="L71" s="45" t="s">
        <v>7</v>
      </c>
      <c r="M71" s="71"/>
      <c r="N71" s="53"/>
      <c r="O71" s="53"/>
      <c r="P71" s="49"/>
      <c r="Q71" s="53"/>
      <c r="R71" s="53"/>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72">
        <f t="shared" si="8"/>
        <v>7443.2</v>
      </c>
      <c r="BB71" s="73">
        <f t="shared" si="6"/>
        <v>7443.2</v>
      </c>
      <c r="BC71" s="52" t="str">
        <f t="shared" si="7"/>
        <v>INR  Seven Thousand Four Hundred &amp; Forty Three  and Paise Twenty Only</v>
      </c>
      <c r="HJ71" s="16"/>
      <c r="HK71" s="16"/>
      <c r="HL71" s="16"/>
      <c r="HM71" s="16"/>
      <c r="HN71" s="16"/>
    </row>
    <row r="72" spans="1:222" s="15" customFormat="1" ht="36.75" customHeight="1">
      <c r="A72" s="56">
        <v>60</v>
      </c>
      <c r="B72" s="75" t="s">
        <v>193</v>
      </c>
      <c r="C72" s="74" t="s">
        <v>111</v>
      </c>
      <c r="D72" s="77">
        <v>20</v>
      </c>
      <c r="E72" s="78" t="s">
        <v>132</v>
      </c>
      <c r="F72" s="79">
        <v>278.28</v>
      </c>
      <c r="G72" s="53"/>
      <c r="H72" s="43"/>
      <c r="I72" s="42" t="s">
        <v>39</v>
      </c>
      <c r="J72" s="44">
        <f t="shared" si="4"/>
        <v>1</v>
      </c>
      <c r="K72" s="45" t="s">
        <v>64</v>
      </c>
      <c r="L72" s="45" t="s">
        <v>7</v>
      </c>
      <c r="M72" s="71"/>
      <c r="N72" s="53"/>
      <c r="O72" s="53"/>
      <c r="P72" s="49"/>
      <c r="Q72" s="53"/>
      <c r="R72" s="53"/>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72">
        <f>total_amount_ba($B$2,$D$2,D72,F72,J72,K72,M72)</f>
        <v>5565.6</v>
      </c>
      <c r="BB72" s="73">
        <f t="shared" si="6"/>
        <v>5565.6</v>
      </c>
      <c r="BC72" s="52" t="str">
        <f t="shared" si="7"/>
        <v>INR  Five Thousand Five Hundred &amp; Sixty Five  and Paise Sixty Only</v>
      </c>
      <c r="HJ72" s="16"/>
      <c r="HK72" s="16"/>
      <c r="HL72" s="16"/>
      <c r="HM72" s="16"/>
      <c r="HN72" s="16"/>
    </row>
    <row r="73" spans="1:222" s="15" customFormat="1" ht="155.25" customHeight="1">
      <c r="A73" s="56">
        <v>61</v>
      </c>
      <c r="B73" s="75" t="s">
        <v>194</v>
      </c>
      <c r="C73" s="74" t="s">
        <v>112</v>
      </c>
      <c r="D73" s="77">
        <v>20</v>
      </c>
      <c r="E73" s="78" t="s">
        <v>134</v>
      </c>
      <c r="F73" s="79">
        <v>518.09</v>
      </c>
      <c r="G73" s="53"/>
      <c r="H73" s="43"/>
      <c r="I73" s="42" t="s">
        <v>39</v>
      </c>
      <c r="J73" s="44">
        <f t="shared" si="4"/>
        <v>1</v>
      </c>
      <c r="K73" s="45" t="s">
        <v>64</v>
      </c>
      <c r="L73" s="45" t="s">
        <v>7</v>
      </c>
      <c r="M73" s="71"/>
      <c r="N73" s="53"/>
      <c r="O73" s="53"/>
      <c r="P73" s="49"/>
      <c r="Q73" s="53"/>
      <c r="R73" s="53"/>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72">
        <f t="shared" si="8"/>
        <v>10361.8</v>
      </c>
      <c r="BB73" s="73">
        <f t="shared" si="6"/>
        <v>10361.8</v>
      </c>
      <c r="BC73" s="52" t="str">
        <f t="shared" si="7"/>
        <v>INR  Ten Thousand Three Hundred &amp; Sixty One  and Paise Eighty Only</v>
      </c>
      <c r="HJ73" s="16"/>
      <c r="HK73" s="16"/>
      <c r="HL73" s="16"/>
      <c r="HM73" s="16"/>
      <c r="HN73" s="16"/>
    </row>
    <row r="74" spans="1:222" s="15" customFormat="1" ht="64.5" customHeight="1">
      <c r="A74" s="56">
        <v>62</v>
      </c>
      <c r="B74" s="75" t="s">
        <v>195</v>
      </c>
      <c r="C74" s="74" t="s">
        <v>113</v>
      </c>
      <c r="D74" s="77">
        <v>12</v>
      </c>
      <c r="E74" s="78" t="s">
        <v>134</v>
      </c>
      <c r="F74" s="79">
        <v>1548.61</v>
      </c>
      <c r="G74" s="53"/>
      <c r="H74" s="43"/>
      <c r="I74" s="42" t="s">
        <v>39</v>
      </c>
      <c r="J74" s="44">
        <f>IF(I74="Less(-)",-1,1)</f>
        <v>1</v>
      </c>
      <c r="K74" s="45" t="s">
        <v>64</v>
      </c>
      <c r="L74" s="45" t="s">
        <v>7</v>
      </c>
      <c r="M74" s="71"/>
      <c r="N74" s="53"/>
      <c r="O74" s="53"/>
      <c r="P74" s="49"/>
      <c r="Q74" s="53"/>
      <c r="R74" s="53"/>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72">
        <f>total_amount_ba($B$2,$D$2,D74,F74,J74,K74,M74)</f>
        <v>18583.32</v>
      </c>
      <c r="BB74" s="73">
        <f>BA74+SUM(N74:AZ74)</f>
        <v>18583.32</v>
      </c>
      <c r="BC74" s="52" t="str">
        <f>SpellNumber(L74,BB74)</f>
        <v>INR  Eighteen Thousand Five Hundred &amp; Eighty Three  and Paise Thirty Two Only</v>
      </c>
      <c r="HJ74" s="16"/>
      <c r="HK74" s="16"/>
      <c r="HL74" s="16"/>
      <c r="HM74" s="16"/>
      <c r="HN74" s="16"/>
    </row>
    <row r="75" spans="1:222" s="15" customFormat="1" ht="81.75" customHeight="1">
      <c r="A75" s="56">
        <v>63</v>
      </c>
      <c r="B75" s="75" t="s">
        <v>196</v>
      </c>
      <c r="C75" s="74" t="s">
        <v>114</v>
      </c>
      <c r="D75" s="77">
        <v>50</v>
      </c>
      <c r="E75" s="78" t="s">
        <v>132</v>
      </c>
      <c r="F75" s="79">
        <v>10.18</v>
      </c>
      <c r="G75" s="53"/>
      <c r="H75" s="43"/>
      <c r="I75" s="42" t="s">
        <v>39</v>
      </c>
      <c r="J75" s="44">
        <f aca="true" t="shared" si="9" ref="J75:J86">IF(I75="Less(-)",-1,1)</f>
        <v>1</v>
      </c>
      <c r="K75" s="45" t="s">
        <v>64</v>
      </c>
      <c r="L75" s="45" t="s">
        <v>7</v>
      </c>
      <c r="M75" s="71"/>
      <c r="N75" s="53"/>
      <c r="O75" s="53"/>
      <c r="P75" s="49"/>
      <c r="Q75" s="53"/>
      <c r="R75" s="53"/>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72">
        <f t="shared" si="8"/>
        <v>509</v>
      </c>
      <c r="BB75" s="73">
        <f aca="true" t="shared" si="10" ref="BB75:BB86">BA75+SUM(N75:AZ75)</f>
        <v>509</v>
      </c>
      <c r="BC75" s="52" t="str">
        <f aca="true" t="shared" si="11" ref="BC75:BC86">SpellNumber(L75,BB75)</f>
        <v>INR  Five Hundred &amp; Nine  Only</v>
      </c>
      <c r="HJ75" s="16"/>
      <c r="HK75" s="16"/>
      <c r="HL75" s="16"/>
      <c r="HM75" s="16"/>
      <c r="HN75" s="16"/>
    </row>
    <row r="76" spans="1:222" s="15" customFormat="1" ht="80.25" customHeight="1">
      <c r="A76" s="56">
        <v>64</v>
      </c>
      <c r="B76" s="75" t="s">
        <v>197</v>
      </c>
      <c r="C76" s="74" t="s">
        <v>115</v>
      </c>
      <c r="D76" s="77">
        <v>5</v>
      </c>
      <c r="E76" s="78" t="s">
        <v>132</v>
      </c>
      <c r="F76" s="79">
        <v>176.47</v>
      </c>
      <c r="G76" s="53"/>
      <c r="H76" s="43"/>
      <c r="I76" s="42" t="s">
        <v>39</v>
      </c>
      <c r="J76" s="44">
        <f>IF(I76="Less(-)",-1,1)</f>
        <v>1</v>
      </c>
      <c r="K76" s="45" t="s">
        <v>64</v>
      </c>
      <c r="L76" s="45" t="s">
        <v>7</v>
      </c>
      <c r="M76" s="71"/>
      <c r="N76" s="53"/>
      <c r="O76" s="53"/>
      <c r="P76" s="49"/>
      <c r="Q76" s="53"/>
      <c r="R76" s="53"/>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72">
        <f>total_amount_ba($B$2,$D$2,D76,F76,J76,K76,M76)</f>
        <v>882.35</v>
      </c>
      <c r="BB76" s="73">
        <f>BA76+SUM(N76:AZ76)</f>
        <v>882.35</v>
      </c>
      <c r="BC76" s="52" t="str">
        <f>SpellNumber(L76,BB76)</f>
        <v>INR  Eight Hundred &amp; Eighty Two  and Paise Thirty Five Only</v>
      </c>
      <c r="HJ76" s="16"/>
      <c r="HK76" s="16"/>
      <c r="HL76" s="16"/>
      <c r="HM76" s="16"/>
      <c r="HN76" s="16"/>
    </row>
    <row r="77" spans="1:222" s="15" customFormat="1" ht="48" customHeight="1">
      <c r="A77" s="56">
        <v>65</v>
      </c>
      <c r="B77" s="75" t="s">
        <v>198</v>
      </c>
      <c r="C77" s="74" t="s">
        <v>116</v>
      </c>
      <c r="D77" s="77">
        <v>10</v>
      </c>
      <c r="E77" s="78" t="s">
        <v>133</v>
      </c>
      <c r="F77" s="79">
        <v>113.12</v>
      </c>
      <c r="G77" s="53"/>
      <c r="H77" s="43"/>
      <c r="I77" s="42" t="s">
        <v>39</v>
      </c>
      <c r="J77" s="44">
        <f t="shared" si="9"/>
        <v>1</v>
      </c>
      <c r="K77" s="45" t="s">
        <v>64</v>
      </c>
      <c r="L77" s="45" t="s">
        <v>7</v>
      </c>
      <c r="M77" s="71"/>
      <c r="N77" s="53"/>
      <c r="O77" s="53"/>
      <c r="P77" s="49"/>
      <c r="Q77" s="53"/>
      <c r="R77" s="53"/>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72">
        <f t="shared" si="8"/>
        <v>1131.2</v>
      </c>
      <c r="BB77" s="73">
        <f t="shared" si="10"/>
        <v>1131.2</v>
      </c>
      <c r="BC77" s="52" t="str">
        <f t="shared" si="11"/>
        <v>INR  One Thousand One Hundred &amp; Thirty One  and Paise Twenty Only</v>
      </c>
      <c r="HJ77" s="16"/>
      <c r="HK77" s="16"/>
      <c r="HL77" s="16"/>
      <c r="HM77" s="16"/>
      <c r="HN77" s="16"/>
    </row>
    <row r="78" spans="1:222" s="15" customFormat="1" ht="51.75" customHeight="1">
      <c r="A78" s="56">
        <v>66</v>
      </c>
      <c r="B78" s="75" t="s">
        <v>199</v>
      </c>
      <c r="C78" s="74" t="s">
        <v>117</v>
      </c>
      <c r="D78" s="77">
        <v>1</v>
      </c>
      <c r="E78" s="78" t="s">
        <v>133</v>
      </c>
      <c r="F78" s="79">
        <v>113.12</v>
      </c>
      <c r="G78" s="53"/>
      <c r="H78" s="43"/>
      <c r="I78" s="42" t="s">
        <v>39</v>
      </c>
      <c r="J78" s="44">
        <f t="shared" si="9"/>
        <v>1</v>
      </c>
      <c r="K78" s="45" t="s">
        <v>64</v>
      </c>
      <c r="L78" s="45" t="s">
        <v>7</v>
      </c>
      <c r="M78" s="71"/>
      <c r="N78" s="53"/>
      <c r="O78" s="53"/>
      <c r="P78" s="49"/>
      <c r="Q78" s="53"/>
      <c r="R78" s="53"/>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72">
        <f t="shared" si="8"/>
        <v>113.12</v>
      </c>
      <c r="BB78" s="73">
        <f t="shared" si="10"/>
        <v>113.12</v>
      </c>
      <c r="BC78" s="52" t="str">
        <f t="shared" si="11"/>
        <v>INR  One Hundred &amp; Thirteen  and Paise Twelve Only</v>
      </c>
      <c r="HJ78" s="16"/>
      <c r="HK78" s="16"/>
      <c r="HL78" s="16"/>
      <c r="HM78" s="16"/>
      <c r="HN78" s="16"/>
    </row>
    <row r="79" spans="1:222" s="15" customFormat="1" ht="153" customHeight="1">
      <c r="A79" s="56">
        <v>67</v>
      </c>
      <c r="B79" s="75" t="s">
        <v>200</v>
      </c>
      <c r="C79" s="74" t="s">
        <v>118</v>
      </c>
      <c r="D79" s="77">
        <v>1</v>
      </c>
      <c r="E79" s="78" t="s">
        <v>133</v>
      </c>
      <c r="F79" s="79">
        <v>196.83</v>
      </c>
      <c r="G79" s="53"/>
      <c r="H79" s="43"/>
      <c r="I79" s="42" t="s">
        <v>39</v>
      </c>
      <c r="J79" s="44">
        <f>IF(I79="Less(-)",-1,1)</f>
        <v>1</v>
      </c>
      <c r="K79" s="45" t="s">
        <v>64</v>
      </c>
      <c r="L79" s="45" t="s">
        <v>7</v>
      </c>
      <c r="M79" s="71"/>
      <c r="N79" s="53"/>
      <c r="O79" s="53"/>
      <c r="P79" s="49"/>
      <c r="Q79" s="53"/>
      <c r="R79" s="53"/>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72">
        <f>total_amount_ba($B$2,$D$2,D79,F79,J79,K79,M79)</f>
        <v>196.83</v>
      </c>
      <c r="BB79" s="73">
        <f>BA79+SUM(N79:AZ79)</f>
        <v>196.83</v>
      </c>
      <c r="BC79" s="52" t="str">
        <f>SpellNumber(L79,BB79)</f>
        <v>INR  One Hundred &amp; Ninety Six  and Paise Eighty Three Only</v>
      </c>
      <c r="HJ79" s="16"/>
      <c r="HK79" s="16"/>
      <c r="HL79" s="16"/>
      <c r="HM79" s="16"/>
      <c r="HN79" s="16"/>
    </row>
    <row r="80" spans="1:222" s="15" customFormat="1" ht="140.25" customHeight="1">
      <c r="A80" s="56">
        <v>68</v>
      </c>
      <c r="B80" s="75" t="s">
        <v>201</v>
      </c>
      <c r="C80" s="74" t="s">
        <v>119</v>
      </c>
      <c r="D80" s="77">
        <v>2</v>
      </c>
      <c r="E80" s="78" t="s">
        <v>221</v>
      </c>
      <c r="F80" s="79">
        <v>1010.16</v>
      </c>
      <c r="G80" s="53"/>
      <c r="H80" s="43"/>
      <c r="I80" s="42" t="s">
        <v>39</v>
      </c>
      <c r="J80" s="44">
        <f>IF(I80="Less(-)",-1,1)</f>
        <v>1</v>
      </c>
      <c r="K80" s="45" t="s">
        <v>64</v>
      </c>
      <c r="L80" s="45" t="s">
        <v>7</v>
      </c>
      <c r="M80" s="71"/>
      <c r="N80" s="53"/>
      <c r="O80" s="53"/>
      <c r="P80" s="49"/>
      <c r="Q80" s="53"/>
      <c r="R80" s="53"/>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72">
        <f>total_amount_ba($B$2,$D$2,D80,F80,J80,K80,M80)</f>
        <v>2020.32</v>
      </c>
      <c r="BB80" s="73">
        <f>BA80+SUM(N80:AZ80)</f>
        <v>2020.32</v>
      </c>
      <c r="BC80" s="52" t="str">
        <f>SpellNumber(L80,BB80)</f>
        <v>INR  Two Thousand  &amp;Twenty  and Paise Thirty Two Only</v>
      </c>
      <c r="HJ80" s="16"/>
      <c r="HK80" s="16"/>
      <c r="HL80" s="16"/>
      <c r="HM80" s="16"/>
      <c r="HN80" s="16"/>
    </row>
    <row r="81" spans="1:222" s="15" customFormat="1" ht="153" customHeight="1">
      <c r="A81" s="56">
        <v>69</v>
      </c>
      <c r="B81" s="75" t="s">
        <v>202</v>
      </c>
      <c r="C81" s="74" t="s">
        <v>120</v>
      </c>
      <c r="D81" s="77">
        <v>1</v>
      </c>
      <c r="E81" s="78" t="s">
        <v>221</v>
      </c>
      <c r="F81" s="79">
        <v>281.67</v>
      </c>
      <c r="G81" s="53"/>
      <c r="H81" s="43"/>
      <c r="I81" s="42" t="s">
        <v>39</v>
      </c>
      <c r="J81" s="44">
        <f t="shared" si="9"/>
        <v>1</v>
      </c>
      <c r="K81" s="45" t="s">
        <v>64</v>
      </c>
      <c r="L81" s="45" t="s">
        <v>7</v>
      </c>
      <c r="M81" s="71"/>
      <c r="N81" s="53"/>
      <c r="O81" s="53"/>
      <c r="P81" s="49"/>
      <c r="Q81" s="53"/>
      <c r="R81" s="53"/>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72">
        <f>total_amount_ba($B$2,$D$2,D81,F81,J81,K81,M81)</f>
        <v>281.67</v>
      </c>
      <c r="BB81" s="73">
        <f t="shared" si="10"/>
        <v>281.67</v>
      </c>
      <c r="BC81" s="52" t="str">
        <f t="shared" si="11"/>
        <v>INR  Two Hundred &amp; Eighty One  and Paise Sixty Seven Only</v>
      </c>
      <c r="HJ81" s="16"/>
      <c r="HK81" s="16"/>
      <c r="HL81" s="16"/>
      <c r="HM81" s="16"/>
      <c r="HN81" s="16"/>
    </row>
    <row r="82" spans="1:222" s="15" customFormat="1" ht="63" customHeight="1">
      <c r="A82" s="56">
        <v>70</v>
      </c>
      <c r="B82" s="75" t="s">
        <v>203</v>
      </c>
      <c r="C82" s="74" t="s">
        <v>121</v>
      </c>
      <c r="D82" s="77">
        <v>1</v>
      </c>
      <c r="E82" s="78" t="s">
        <v>133</v>
      </c>
      <c r="F82" s="79">
        <v>437.77</v>
      </c>
      <c r="G82" s="53"/>
      <c r="H82" s="43"/>
      <c r="I82" s="42" t="s">
        <v>39</v>
      </c>
      <c r="J82" s="44">
        <f t="shared" si="9"/>
        <v>1</v>
      </c>
      <c r="K82" s="45" t="s">
        <v>64</v>
      </c>
      <c r="L82" s="45" t="s">
        <v>7</v>
      </c>
      <c r="M82" s="71"/>
      <c r="N82" s="53"/>
      <c r="O82" s="53"/>
      <c r="P82" s="49"/>
      <c r="Q82" s="53"/>
      <c r="R82" s="53"/>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72">
        <f t="shared" si="8"/>
        <v>437.77</v>
      </c>
      <c r="BB82" s="73">
        <f t="shared" si="10"/>
        <v>437.77</v>
      </c>
      <c r="BC82" s="52" t="str">
        <f t="shared" si="11"/>
        <v>INR  Four Hundred &amp; Thirty Seven  and Paise Seventy Seven Only</v>
      </c>
      <c r="HJ82" s="16"/>
      <c r="HK82" s="16"/>
      <c r="HL82" s="16"/>
      <c r="HM82" s="16"/>
      <c r="HN82" s="16"/>
    </row>
    <row r="83" spans="1:222" s="15" customFormat="1" ht="63.75" customHeight="1">
      <c r="A83" s="56">
        <v>71</v>
      </c>
      <c r="B83" s="75" t="s">
        <v>204</v>
      </c>
      <c r="C83" s="74" t="s">
        <v>122</v>
      </c>
      <c r="D83" s="77">
        <v>4</v>
      </c>
      <c r="E83" s="78" t="s">
        <v>133</v>
      </c>
      <c r="F83" s="79">
        <v>242.08</v>
      </c>
      <c r="G83" s="53"/>
      <c r="H83" s="43"/>
      <c r="I83" s="42" t="s">
        <v>39</v>
      </c>
      <c r="J83" s="44">
        <f t="shared" si="9"/>
        <v>1</v>
      </c>
      <c r="K83" s="45" t="s">
        <v>64</v>
      </c>
      <c r="L83" s="45" t="s">
        <v>7</v>
      </c>
      <c r="M83" s="71"/>
      <c r="N83" s="53"/>
      <c r="O83" s="53"/>
      <c r="P83" s="49"/>
      <c r="Q83" s="53"/>
      <c r="R83" s="53"/>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72">
        <f t="shared" si="8"/>
        <v>968.32</v>
      </c>
      <c r="BB83" s="73">
        <f t="shared" si="10"/>
        <v>968.32</v>
      </c>
      <c r="BC83" s="52" t="str">
        <f t="shared" si="11"/>
        <v>INR  Nine Hundred &amp; Sixty Eight  and Paise Thirty Two Only</v>
      </c>
      <c r="HJ83" s="16"/>
      <c r="HK83" s="16"/>
      <c r="HL83" s="16"/>
      <c r="HM83" s="16"/>
      <c r="HN83" s="16"/>
    </row>
    <row r="84" spans="1:222" s="15" customFormat="1" ht="64.5" customHeight="1">
      <c r="A84" s="56">
        <v>72</v>
      </c>
      <c r="B84" s="75" t="s">
        <v>224</v>
      </c>
      <c r="C84" s="74" t="s">
        <v>123</v>
      </c>
      <c r="D84" s="77">
        <v>250</v>
      </c>
      <c r="E84" s="78" t="s">
        <v>132</v>
      </c>
      <c r="F84" s="79">
        <v>102.01</v>
      </c>
      <c r="G84" s="53"/>
      <c r="H84" s="43"/>
      <c r="I84" s="42" t="s">
        <v>39</v>
      </c>
      <c r="J84" s="44">
        <f>IF(I84="Less(-)",-1,1)</f>
        <v>1</v>
      </c>
      <c r="K84" s="45" t="s">
        <v>64</v>
      </c>
      <c r="L84" s="45" t="s">
        <v>7</v>
      </c>
      <c r="M84" s="71"/>
      <c r="N84" s="53"/>
      <c r="O84" s="53"/>
      <c r="P84" s="49"/>
      <c r="Q84" s="53"/>
      <c r="R84" s="53"/>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72">
        <f>total_amount_ba($B$2,$D$2,D84,F84,J84,K84,M84)</f>
        <v>25502.5</v>
      </c>
      <c r="BB84" s="73">
        <f>BA84+SUM(N84:AZ84)</f>
        <v>25502.5</v>
      </c>
      <c r="BC84" s="52" t="str">
        <f>SpellNumber(L84,BB84)</f>
        <v>INR  Twenty Five Thousand Five Hundred &amp; Two  and Paise Fifty Only</v>
      </c>
      <c r="HJ84" s="16"/>
      <c r="HK84" s="16"/>
      <c r="HL84" s="16"/>
      <c r="HM84" s="16"/>
      <c r="HN84" s="16"/>
    </row>
    <row r="85" spans="1:222" s="15" customFormat="1" ht="35.25" customHeight="1">
      <c r="A85" s="56">
        <v>73</v>
      </c>
      <c r="B85" s="75" t="s">
        <v>205</v>
      </c>
      <c r="C85" s="74" t="s">
        <v>124</v>
      </c>
      <c r="D85" s="77">
        <v>20</v>
      </c>
      <c r="E85" s="78" t="s">
        <v>134</v>
      </c>
      <c r="F85" s="79">
        <v>9145.55</v>
      </c>
      <c r="G85" s="53"/>
      <c r="H85" s="43"/>
      <c r="I85" s="42" t="s">
        <v>39</v>
      </c>
      <c r="J85" s="44">
        <f>IF(I85="Less(-)",-1,1)</f>
        <v>1</v>
      </c>
      <c r="K85" s="45" t="s">
        <v>64</v>
      </c>
      <c r="L85" s="45" t="s">
        <v>7</v>
      </c>
      <c r="M85" s="71"/>
      <c r="N85" s="53"/>
      <c r="O85" s="53"/>
      <c r="P85" s="49"/>
      <c r="Q85" s="53"/>
      <c r="R85" s="53"/>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72">
        <f>total_amount_ba($B$2,$D$2,D85,F85,J85,K85,M85)</f>
        <v>182911</v>
      </c>
      <c r="BB85" s="73">
        <f>BA85+SUM(N85:AZ85)</f>
        <v>182911</v>
      </c>
      <c r="BC85" s="52" t="str">
        <f>SpellNumber(L85,BB85)</f>
        <v>INR  One Lakh Eighty Two Thousand Nine Hundred &amp; Eleven  Only</v>
      </c>
      <c r="HJ85" s="16"/>
      <c r="HK85" s="16"/>
      <c r="HL85" s="16"/>
      <c r="HM85" s="16"/>
      <c r="HN85" s="16"/>
    </row>
    <row r="86" spans="1:222" s="15" customFormat="1" ht="36.75" customHeight="1">
      <c r="A86" s="56">
        <v>74</v>
      </c>
      <c r="B86" s="75" t="s">
        <v>206</v>
      </c>
      <c r="C86" s="74" t="s">
        <v>125</v>
      </c>
      <c r="D86" s="77">
        <v>10</v>
      </c>
      <c r="E86" s="78" t="s">
        <v>134</v>
      </c>
      <c r="F86" s="79">
        <v>1375.62</v>
      </c>
      <c r="G86" s="53"/>
      <c r="H86" s="43"/>
      <c r="I86" s="42" t="s">
        <v>39</v>
      </c>
      <c r="J86" s="44">
        <f t="shared" si="9"/>
        <v>1</v>
      </c>
      <c r="K86" s="45" t="s">
        <v>64</v>
      </c>
      <c r="L86" s="45" t="s">
        <v>7</v>
      </c>
      <c r="M86" s="71"/>
      <c r="N86" s="53"/>
      <c r="O86" s="53"/>
      <c r="P86" s="49"/>
      <c r="Q86" s="53"/>
      <c r="R86" s="53"/>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72">
        <f t="shared" si="8"/>
        <v>13756.2</v>
      </c>
      <c r="BB86" s="73">
        <f t="shared" si="10"/>
        <v>13756.2</v>
      </c>
      <c r="BC86" s="52" t="str">
        <f t="shared" si="11"/>
        <v>INR  Thirteen Thousand Seven Hundred &amp; Fifty Six  and Paise Twenty Only</v>
      </c>
      <c r="HJ86" s="16"/>
      <c r="HK86" s="16"/>
      <c r="HL86" s="16"/>
      <c r="HM86" s="16"/>
      <c r="HN86" s="16"/>
    </row>
    <row r="87" spans="1:222" s="15" customFormat="1" ht="54.75" customHeight="1">
      <c r="A87" s="56">
        <v>75</v>
      </c>
      <c r="B87" s="75" t="s">
        <v>207</v>
      </c>
      <c r="C87" s="74" t="s">
        <v>126</v>
      </c>
      <c r="D87" s="77">
        <v>4</v>
      </c>
      <c r="E87" s="78" t="s">
        <v>133</v>
      </c>
      <c r="F87" s="79">
        <v>10364.62</v>
      </c>
      <c r="G87" s="53"/>
      <c r="H87" s="43"/>
      <c r="I87" s="42" t="s">
        <v>39</v>
      </c>
      <c r="J87" s="44">
        <f>IF(I87="Less(-)",-1,1)</f>
        <v>1</v>
      </c>
      <c r="K87" s="45" t="s">
        <v>64</v>
      </c>
      <c r="L87" s="45" t="s">
        <v>7</v>
      </c>
      <c r="M87" s="71"/>
      <c r="N87" s="53"/>
      <c r="O87" s="53"/>
      <c r="P87" s="49"/>
      <c r="Q87" s="53"/>
      <c r="R87" s="53"/>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72">
        <f>total_amount_ba($B$2,$D$2,D87,F87,J87,K87,M87)</f>
        <v>41458.48</v>
      </c>
      <c r="BB87" s="73">
        <f>BA87+SUM(N87:AZ87)</f>
        <v>41458.48</v>
      </c>
      <c r="BC87" s="52" t="str">
        <f>SpellNumber(L87,BB87)</f>
        <v>INR  Forty One Thousand Four Hundred &amp; Fifty Eight  and Paise Forty Eight Only</v>
      </c>
      <c r="HJ87" s="16"/>
      <c r="HK87" s="16"/>
      <c r="HL87" s="16"/>
      <c r="HM87" s="16"/>
      <c r="HN87" s="16"/>
    </row>
    <row r="88" spans="1:222" s="15" customFormat="1" ht="37.5" customHeight="1">
      <c r="A88" s="56">
        <v>76</v>
      </c>
      <c r="B88" s="75" t="s">
        <v>208</v>
      </c>
      <c r="C88" s="74" t="s">
        <v>127</v>
      </c>
      <c r="D88" s="77">
        <v>1</v>
      </c>
      <c r="E88" s="78" t="s">
        <v>133</v>
      </c>
      <c r="F88" s="79">
        <v>2036.16</v>
      </c>
      <c r="G88" s="53"/>
      <c r="H88" s="43"/>
      <c r="I88" s="42" t="s">
        <v>39</v>
      </c>
      <c r="J88" s="44">
        <f>IF(I88="Less(-)",-1,1)</f>
        <v>1</v>
      </c>
      <c r="K88" s="45" t="s">
        <v>64</v>
      </c>
      <c r="L88" s="45" t="s">
        <v>7</v>
      </c>
      <c r="M88" s="71"/>
      <c r="N88" s="53"/>
      <c r="O88" s="53"/>
      <c r="P88" s="49"/>
      <c r="Q88" s="53"/>
      <c r="R88" s="53"/>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72">
        <f>total_amount_ba($B$2,$D$2,D88,F88,J88,K88,M88)</f>
        <v>2036.16</v>
      </c>
      <c r="BB88" s="73">
        <f>BA88+SUM(N88:AZ88)</f>
        <v>2036.16</v>
      </c>
      <c r="BC88" s="52" t="str">
        <f>SpellNumber(L88,BB88)</f>
        <v>INR  Two Thousand  &amp;Thirty Six  and Paise Sixteen Only</v>
      </c>
      <c r="HJ88" s="16"/>
      <c r="HK88" s="16"/>
      <c r="HL88" s="16"/>
      <c r="HM88" s="16"/>
      <c r="HN88" s="16"/>
    </row>
    <row r="89" spans="1:222" s="15" customFormat="1" ht="39.75" customHeight="1">
      <c r="A89" s="56">
        <v>77</v>
      </c>
      <c r="B89" s="75" t="s">
        <v>209</v>
      </c>
      <c r="C89" s="74" t="s">
        <v>128</v>
      </c>
      <c r="D89" s="77">
        <v>1</v>
      </c>
      <c r="E89" s="78" t="s">
        <v>133</v>
      </c>
      <c r="F89" s="79">
        <v>831.23</v>
      </c>
      <c r="G89" s="53"/>
      <c r="H89" s="43"/>
      <c r="I89" s="42" t="s">
        <v>39</v>
      </c>
      <c r="J89" s="44">
        <f>IF(I89="Less(-)",-1,1)</f>
        <v>1</v>
      </c>
      <c r="K89" s="45" t="s">
        <v>64</v>
      </c>
      <c r="L89" s="45" t="s">
        <v>7</v>
      </c>
      <c r="M89" s="71"/>
      <c r="N89" s="53"/>
      <c r="O89" s="53"/>
      <c r="P89" s="49"/>
      <c r="Q89" s="53"/>
      <c r="R89" s="53"/>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72">
        <f>total_amount_ba($B$2,$D$2,D89,F89,J89,K89,M89)</f>
        <v>831.23</v>
      </c>
      <c r="BB89" s="73">
        <f>BA89+SUM(N89:AZ89)</f>
        <v>831.23</v>
      </c>
      <c r="BC89" s="52" t="str">
        <f>SpellNumber(L89,BB89)</f>
        <v>INR  Eight Hundred &amp; Thirty One  and Paise Twenty Three Only</v>
      </c>
      <c r="HJ89" s="16"/>
      <c r="HK89" s="16"/>
      <c r="HL89" s="16"/>
      <c r="HM89" s="16"/>
      <c r="HN89" s="16"/>
    </row>
    <row r="90" spans="1:222" s="15" customFormat="1" ht="47.25" customHeight="1">
      <c r="A90" s="63" t="s">
        <v>62</v>
      </c>
      <c r="B90" s="64"/>
      <c r="C90" s="65"/>
      <c r="D90" s="65"/>
      <c r="E90" s="65"/>
      <c r="F90" s="65"/>
      <c r="G90" s="65"/>
      <c r="H90" s="66"/>
      <c r="I90" s="66"/>
      <c r="J90" s="66"/>
      <c r="K90" s="66"/>
      <c r="L90" s="67"/>
      <c r="BA90" s="68">
        <f>SUM(BA13:BA89)</f>
        <v>4700623.16</v>
      </c>
      <c r="BB90" s="69">
        <f>SUM(BB13:BB89)</f>
        <v>4700623.16</v>
      </c>
      <c r="BC90" s="70" t="str">
        <f>SpellNumber($E$2,BB90)</f>
        <v>INR  Forty Seven Lakh Six Hundred &amp; Twenty Three  and Paise Sixteen Only</v>
      </c>
      <c r="HJ90" s="16">
        <v>4</v>
      </c>
      <c r="HK90" s="16" t="s">
        <v>41</v>
      </c>
      <c r="HL90" s="16" t="s">
        <v>61</v>
      </c>
      <c r="HM90" s="16">
        <v>10</v>
      </c>
      <c r="HN90" s="16" t="s">
        <v>38</v>
      </c>
    </row>
    <row r="91" spans="1:222" s="18" customFormat="1" ht="33.75" customHeight="1">
      <c r="A91" s="28" t="s">
        <v>66</v>
      </c>
      <c r="B91" s="27"/>
      <c r="C91" s="59"/>
      <c r="D91" s="29"/>
      <c r="E91" s="30" t="s">
        <v>69</v>
      </c>
      <c r="F91" s="37"/>
      <c r="G91" s="31"/>
      <c r="H91" s="17"/>
      <c r="I91" s="17"/>
      <c r="J91" s="17"/>
      <c r="K91" s="32"/>
      <c r="L91" s="33"/>
      <c r="M91" s="34"/>
      <c r="O91" s="15"/>
      <c r="P91" s="15"/>
      <c r="Q91" s="15"/>
      <c r="R91" s="15"/>
      <c r="S91" s="15"/>
      <c r="BA91" s="36">
        <f>IF(ISBLANK(F91),0,IF(E91="Excess (+)",ROUND(BA90+(BA90*F91),2),IF(E91="Less (-)",ROUND(BA90+(BA90*F91*(-1)),2),IF(E91="At Par",BA90,0))))</f>
        <v>0</v>
      </c>
      <c r="BB91" s="38">
        <f>ROUND(BA91,0)</f>
        <v>0</v>
      </c>
      <c r="BC91" s="26" t="str">
        <f>SpellNumber($E$2,BA91)</f>
        <v>INR Zero Only</v>
      </c>
      <c r="HJ91" s="19"/>
      <c r="HK91" s="19"/>
      <c r="HL91" s="19"/>
      <c r="HM91" s="19"/>
      <c r="HN91" s="19"/>
    </row>
    <row r="92" spans="1:222" s="18" customFormat="1" ht="41.25" customHeight="1">
      <c r="A92" s="28" t="s">
        <v>65</v>
      </c>
      <c r="B92" s="27"/>
      <c r="C92" s="83" t="str">
        <f>SpellNumber($E$2,BA91)</f>
        <v>INR Zero Only</v>
      </c>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4"/>
      <c r="HJ92" s="19"/>
      <c r="HK92" s="19"/>
      <c r="HL92" s="19"/>
      <c r="HM92" s="19"/>
      <c r="HN92" s="19"/>
    </row>
    <row r="93" spans="2:222" s="12" customFormat="1" ht="15">
      <c r="B93" s="60"/>
      <c r="C93" s="20"/>
      <c r="D93" s="20"/>
      <c r="E93" s="20"/>
      <c r="F93" s="20"/>
      <c r="G93" s="20"/>
      <c r="H93" s="20"/>
      <c r="I93" s="20"/>
      <c r="J93" s="20"/>
      <c r="K93" s="20"/>
      <c r="L93" s="20"/>
      <c r="M93" s="20"/>
      <c r="O93" s="20"/>
      <c r="BA93" s="20"/>
      <c r="BC93" s="20"/>
      <c r="HJ93" s="13"/>
      <c r="HK93" s="13"/>
      <c r="HL93" s="13"/>
      <c r="HM93" s="13"/>
      <c r="HN93" s="13"/>
    </row>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sheetData>
  <sheetProtection password="DA7E" sheet="1" selectLockedCells="1"/>
  <mergeCells count="8">
    <mergeCell ref="A9:BC9"/>
    <mergeCell ref="C92:BC92"/>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1">
      <formula1>IF(E91="Select",-1,IF(E91="At Par",0,0))</formula1>
      <formula2>IF(E91="Select",-1,IF(E91="At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1">
      <formula1>0</formula1>
      <formula2>IF(E91&lt;&gt;"Select",99.9,0)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1">
      <formula1>0</formula1>
      <formula2>99.9</formula2>
    </dataValidation>
    <dataValidation type="list" allowBlank="1" showInputMessage="1" showErrorMessage="1" sqref="E91">
      <formula1>"Select, Excess (+), Less (-)"</formula1>
    </dataValidation>
    <dataValidation type="decimal" allowBlank="1" showInputMessage="1" showErrorMessage="1" promptTitle="Rate Entry" prompt="Please enter VAT charges in Rupees for this item. " errorTitle="Invaid Entry" error="Only Numeric Values are allowed. " sqref="M61:M89 M14:M59">
      <formula1>0</formula1>
      <formula2>999999999999999</formula2>
    </dataValidation>
    <dataValidation type="decimal" allowBlank="1" showInputMessage="1" showErrorMessage="1" promptTitle="Quantity" prompt="Please enter the Quantity for this item. " errorTitle="Invalid Entry" error="Only Numeric Values are allowed. " sqref="D13:D16 F13:F16 D60 F60">
      <formula1>0</formula1>
      <formula2>999999999999999</formula2>
    </dataValidation>
    <dataValidation allowBlank="1" showInputMessage="1" showErrorMessage="1" promptTitle="Units" prompt="Please enter Units in text" sqref="E13 E60"/>
    <dataValidation type="list" allowBlank="1" showInputMessage="1" showErrorMessage="1" sqref="L85 L86 L87 L8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9">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8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8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8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89">
      <formula1>0</formula1>
      <formula2>999999999999999</formula2>
    </dataValidation>
    <dataValidation type="list" showInputMessage="1" showErrorMessage="1" sqref="I13:I89">
      <formula1>"Excess(+), Less(-)"</formula1>
    </dataValidation>
    <dataValidation allowBlank="1" showInputMessage="1" showErrorMessage="1" promptTitle="Addition / Deduction" prompt="Please Choose the correct One" sqref="J13:J89"/>
    <dataValidation type="list" allowBlank="1" showInputMessage="1" showErrorMessage="1" sqref="K13:K89">
      <formula1>"Partial Conversion, Full Conversion"</formula1>
    </dataValidation>
    <dataValidation allowBlank="1" showInputMessage="1" showErrorMessage="1" promptTitle="Itemcode/Make" prompt="Please enter text" sqref="C13:C89"/>
    <dataValidation type="decimal" allowBlank="1" showInputMessage="1" showErrorMessage="1" errorTitle="Invalid Entry" error="Only Numeric Values are allowed. " sqref="A13:A89">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1" t="s">
        <v>3</v>
      </c>
      <c r="F6" s="91"/>
      <c r="G6" s="91"/>
      <c r="H6" s="91"/>
      <c r="I6" s="91"/>
      <c r="J6" s="91"/>
      <c r="K6" s="91"/>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2018-09-04T11:36:08Z</cp:lastPrinted>
  <dcterms:created xsi:type="dcterms:W3CDTF">2009-01-30T06:42:42Z</dcterms:created>
  <dcterms:modified xsi:type="dcterms:W3CDTF">2018-11-02T07:40:02Z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