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600" windowHeight="9465"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fn._FV" hidden="1">#NAME?</definedName>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'BoQ1'!$A$1:$BD$123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<sst xmlns="http://schemas.openxmlformats.org/spreadsheetml/2006/main" count="777" uniqueCount="285">
  <si>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</si>
  <si>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</si>
  <si>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</si>
  <si>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</si>
  <si>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</si>
  <si>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</si>
  <si>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</si>
  <si>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</si>
  <si>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</si>
  <si>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</si>
  <si>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</si>
  <si>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</si>
  <si>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</si>
  <si>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</si>
  <si>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</si>
  <si>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</si>
  <si>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</si>
  <si>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</si>
  <si>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</si>
  <si>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</si>
  <si>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</si>
  <si>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</si>
  <si>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</si>
  <si>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</si>
  <si>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</si>
  <si>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</si>
  <si>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</si>
  <si>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</si>
  <si>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</si>
  <si>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</si>
  <si>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</si>
  <si>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</si>
  <si>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</si>
  <si>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</si>
  <si>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</si>
  <si>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</si>
  <si>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</si>
  <si>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</si>
  <si>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</si>
  <si>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</si>
  <si>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</si>
  <si>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</si>
  <si>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</si>
  <si>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</si>
  <si>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</si>
  <si>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</si>
  <si>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</si>
  <si>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</si>
  <si>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</si>
  <si>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</si>
  <si>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</si>
  <si>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</si>
  <si>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</si>
  <si>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</si>
  <si>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</si>
  <si>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</si>
  <si>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</si>
  <si>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</si>
  <si>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</si>
  <si>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</si>
  <si>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</si>
  <si>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</si>
  <si>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</si>
  <si>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</si>
  <si>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</si>
  <si>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</si>
  <si>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</si>
  <si>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</si>
  <si>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</si>
  <si>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</si>
  <si>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</si>
  <si>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</si>
  <si>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</si>
  <si>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</si>
  <si>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</si>
  <si>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</si>
  <si>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</si>
  <si>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</si>
  <si>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</si>
  <si>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</si>
  <si>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</si>
  <si>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</si>
  <si>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</si>
  <si>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</si>
  <si>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</si>
  <si>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</si>
  <si>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</si>
  <si>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</si>
  <si>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</si>
  <si>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</si>
  <si>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</si>
  <si>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</si>
  <si>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</si>
  <si>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</si>
  <si>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</si>
  <si>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</si>
  <si>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</si>
  <si>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</si>
  <si>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</si>
  <si>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</si>
  <si>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</si>
  <si>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</si>
  <si>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</si>
  <si>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</si>
  <si>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</si>
  <si>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</si>
  <si>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</si>
  <si>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</si>
  <si>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</si>
  <si>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</si>
  <si>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</si>
  <si>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</si>
  <si>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</si>
  <si>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</si>
  <si>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</si>
  <si>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</si>
  <si>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</si>
  <si>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</si>
  <si>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</si>
  <si>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</si>
  <si>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</si>
  <si>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</si>
  <si>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</si>
  <si>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</si>
  <si>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</si>
  <si>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</si>
  <si>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</si>
  <si>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</si>
  <si>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</si>
  <si>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</si>
  <si>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</si>
  <si>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</si>
  <si>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</si>
  <si>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</si>
  <si>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</si>
  <si>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</si>
  <si>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</si>
  <si>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</si>
  <si>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</si>
  <si>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</si>
  <si>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</si>
  <si>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</si>
  <si>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</si>
  <si>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</si>
  <si>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</si>
  <si>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</si>
  <si>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</si>
  <si>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</si>
  <si>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</si>
  <si>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</si>
  <si>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</si>
  <si>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</si>
  <si>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</si>
  <si>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</si>
  <si>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</si>
  <si>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</si>
  <si>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</si>
  <si>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</si>
  <si>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</si>
  <si>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</si>
  <si>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Each</t>
  </si>
  <si>
    <t>BI01010001010000000000000515BI0100001113</t>
  </si>
  <si>
    <t>BI01010001010000000000000515BI0100001114</t>
  </si>
  <si>
    <t>Civil works</t>
  </si>
  <si>
    <t>mtr</t>
  </si>
  <si>
    <t>Sqm</t>
  </si>
  <si>
    <t>Stripping off worn out plaster and raking out joints of walls, celings etc. upto any height and in any floor including removing rubbish within a lead of 75m as directed.</t>
  </si>
  <si>
    <t>Supplying, fitting and fixing best quality Indian make mirror 5.5 mm thick with silvering as per I.S.I. specifications supported on fibre glass frame of any colour, frame size 550 mm X 400 mm</t>
  </si>
  <si>
    <t>Suppling fitting fixing soap holder a)PTMT (Prayag or Equivelent)</t>
  </si>
  <si>
    <t>Fixing only single /twin fluorescent light fitting complete with all accessories directly on wall/ceiling/HW round block and suitable size of MS fastener</t>
  </si>
  <si>
    <t xml:space="preserve">Supply &amp; fixing earth busbar of galvanised (Hot dip) MS flat 25mm x 6mm on wall having clearance of 6mm from wall Incl providing drilled holes onthe busbar complete with nuts, bolts &amp; washers spacing insulator etc. as required   </t>
  </si>
  <si>
    <t>Fixing only bulk head ceiling fitting on wall /ceiling by screws etc.</t>
  </si>
  <si>
    <t>Supply of 1200mm sweep Ceiling Fan (Orient-New Bridge/Usha Striker) complete with all acessaries.</t>
  </si>
  <si>
    <t>Supply of  Bulk Head light fitting with 10 W LED lamp(Philips, crompton-LBHE-10-CDL/havells )</t>
  </si>
  <si>
    <t>Supply &amp; fixing  4 W LED night Lamp (Crompton/Philps/HAVELLS) for batten light points</t>
  </si>
  <si>
    <t>Dismenting the existing installation and depositing the dismenting materials to the authority and mending good the damages.</t>
  </si>
  <si>
    <t>SqM</t>
  </si>
  <si>
    <t>Pts</t>
  </si>
  <si>
    <t>pts</t>
  </si>
  <si>
    <t>Set</t>
  </si>
  <si>
    <t>Earthing with 50 mm dia GI pipe 3.64 mm thick x 3.04 Mts. (ISI-M) long and 1 x 4 SWG GI (Hot Dip) wire (4 Mts. long), 13 mm dia x 80 mm long GI bolts, double nuts, double washers incl. S &amp; F 15 mm dia GI pipe protection (1 Mts. long) to be filled with bitumen partly under the ground level and partly above ground level driven to an average depth of 3.65 Mts. below the ground level as below:</t>
  </si>
  <si>
    <t>Supplying &amp; Fixing MS fan clam of two piece type for RC ceiling as per approved specification, fabricated from 40 mm x 9 mm MS flat including making good damages to building roof with satisfactory finishing and painting – (As per Drawing no. 475 of PWD Specification Book – May 1991)</t>
  </si>
  <si>
    <t>Applying Interior grade Acrylic Primer of approved quality and brand on plastered or cencrete surface old or new surface to receive Distemper/ Acrylic emulsion paint including scraping and preparing the surface throughly, complete as per manufacturer's specification and as per direction of the EIC. (In Ground Floor) (a) One Coat i) Water based interior grade Acrylic Primer</t>
  </si>
  <si>
    <t>Supplying, fitting and fixing 10 litre P.V.C. low-down cistern conforming to I.S. specification with P.V.C. fittings complete,C.I. brackets including two coats of painting to bracket etc.White</t>
  </si>
  <si>
    <t>Supplying, fitting and fixing towel rail with two brackets.       (a) C.P. over brass 25 mm dia. and 600 mm long</t>
  </si>
  <si>
    <t>Mtr</t>
  </si>
  <si>
    <t>Supply &amp; fixing of Modular type computer plug board of 12 module GI box with cover plate recessed in wall comprising of the following(All cabtree):
a) 6/16A socket &amp; 16A switch                             ---1 set 
b) 6A socket &amp; 6A switch                                     --- 2 sets</t>
  </si>
  <si>
    <t>Net Cement Punning above 1.5mm thick in Wall dado,Window Sill Floor and Drain etc Note Cement 0.152 cum 100 Sqmts</t>
  </si>
  <si>
    <t>Regrading mouth of down pipe for easy out let of rain water including cement plaster (1:3) including cutting slope and mending damages. (Cement 57.0 Kg/100 Nos)</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</si>
  <si>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surface](ii) With 1:4 cement mortar , b) 10 mm thick plaster. Ceiling Plaster Ground Floor</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</si>
  <si>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a) 20mm thick plaster(Outside)</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</si>
  <si>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 With 6:1 cement mortar b) 15mm thick plaster(Inside)</t>
  </si>
  <si>
    <t>Labour for taking out door and window frame including shutter for repair or replacement of different parts of the frame &amp; refixing the same including mending good all damaes complete. (Concrete and brick work for mending damage will be paid separately)                                                  (b) Above area 2.5  Sq.m</t>
  </si>
  <si>
    <t>Labour for taking out door and window frame including shutter for repair or replacement of different parts of the frame &amp; refixing the same including mending good all damaes complete. (Concrete and brick work for mending damage will be paid separately)                                                   (a) Upto area 2.5 Sq.m</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</si>
  <si>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(single leaf)</t>
  </si>
  <si>
    <t>Supplying solid flush type doors of commercial quality, the timber frame consisting of top and bottom rails and side styles of well seasoned timber 65mm wideeach and the entire frame fitted with 37.5mm wide battens places both ways in order to make the door of solid core and internal lipping with Garjan or similar wood veneerscomplete, including fitting, fixing shutters inposition but excluding the cost of hinges andother fittings in ground floor.(a) 35 mm thick shutters (Double leaf)</t>
  </si>
  <si>
    <t>Wood work in door and window frame fitted and fixed in position complete including a protective coat of painting at the contact surface of the frame exluding cost of concrete, Iron Butt Hinges and M.S clamps. (The quantum should be correted upto three decimals).  (e) Sal : Malayasian GROUND FLOOR</t>
  </si>
  <si>
    <t>(a) Primming One coat on Timber or Plaster surface with Synthetic Oil bound Primer of approved Quality inclusing smooting surface by sand Papering etc</t>
  </si>
  <si>
    <t xml:space="preserve">(A) Painting with best quality synthetic enamel paint of approved make and brand including smoothening surface by sand papering etc. including using of approved putty etc. on the surface, if necessary  : (a) On timber or plastered surface :With super gloss (hi-gloss) -(iv) Two coats (with any shade except white) </t>
  </si>
  <si>
    <t>Supplying,fitting and Fixing MS Clamps for Door and Window frame made of Flat bend Bar , end bifurcated with necessary screws etc by cement concrete (1:2:4) as per direction.(Cost of Concrete will be paid Seperately) 40mm x 6mm ,250 mm length</t>
  </si>
  <si>
    <t>Iron butt hinges of approved quality fitted and fixed with steel screws, with ISI mark 100mm X 50mm X 1.25mm</t>
  </si>
  <si>
    <t>i) Iron hasp bolt of approved quality fitted and fixed complete (oxidised) with 16mm dia rod with centre bolt and round fitting.250mm long</t>
  </si>
  <si>
    <t>Iron butt hinges of approved quality fitted and fixed with steel screws, with ISI mark    (i) 50mm. X 37mm. X 1.50mm</t>
  </si>
  <si>
    <t>Anodised aliminium D-type handle of approved quality manufactured from extruded section conforming to I.S. specification (I.S. 230/72) fitted and fixed complete (b) With round base: (i) 75 mm grip x 10 mm dia rod.</t>
  </si>
  <si>
    <t>Anodised aliminium D-type handle of approved quality manufactured from extruded section conforming to I.S. specification (I.S. 230/72) fitted and fixed complete:(a) With continuous plate base (Hexagonal / Round rod)(i) 75 mm grip x 10 mm dia rod.</t>
  </si>
  <si>
    <t>(ii) Anodised aluminium floor door stopper</t>
  </si>
  <si>
    <t>Anodised aluminium barrel / tower /socket bolt (full covered) of approved manufractured from extructed section conforming to I.S. 204/74 fitted with cadmium plated screws. (ii) 75mm long x 10mm dia. bolt.</t>
  </si>
  <si>
    <t>Supplying concealed type heavy duty PVC headed aluminium tower bolt for double leaf doors as per approved make and brand as per direction of Engineer-in-Charge (a) 200 mm long</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</si>
  <si>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 32 mm thick</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</si>
  <si>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 66mm x 90mm</t>
  </si>
  <si>
    <t>Glazed shutters of doors, windows, fan light, clerestory windows etc. as per design (with ordinary glass of 7.4kg./sq.m. 3mm. Thick) fitted with putty bed and teak wood bead and nails including fitting and fixing shutter in position but excluding the cost of hinges and other fittings. cost of glass, putty, wooded beads etc.will be paid separately.
In ground floor (iii) 25mm thick shutters                                         (a) Ordinary Teak Wood</t>
  </si>
  <si>
    <t>Supplying bubble free float glass of approved make and brand conforming to IS: 2835-1987.                                              vi) 6mm thick coloured / tinted / smoke glass</t>
  </si>
  <si>
    <t>Removing loose scales, blisters etc. from old painted surface and thoroughly smoothening the surface to make the same suitable for receiving fresh coat of paint</t>
  </si>
  <si>
    <t>Applying Acrylic Emulsion Paint of approved make and brand on walls and ceiling including sand papering in intermediate coats including putty (to be done under specific instruction of Superintending Engineer) :  i) Standard Quality</t>
  </si>
  <si>
    <t>Protective and Decorative Acrylic exterior emulsion paint of approved quality, as per manufacturer's specification and as per direction of EIC to be applied over acrylic primer as required. The rate includes cost of material, labour, scaffolding and all incidental charges but excluding the cost of primer.
 (Two Coat) b) Premium 100% Acrylic Emulsion                  Ground Floor (External surface)</t>
  </si>
  <si>
    <t>(b) Priming one coat on steel or other metal surface with synthetic oil bound primer of approved quality including smoothening surfaces by sand papering etc.</t>
  </si>
  <si>
    <t>(b) Painting with best quality synthetic enamel paint of approved make and brand including smoothening surface by sand papering etc. including using of approved putty etc. on the surface, if necessaryb) iv)  On Steel and other  Metal Surface Two coat  with any shade except white</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</si>
  <si>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</si>
  <si>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 (ii) Other than Coloured decorative including white                                           Ground Floor</t>
  </si>
  <si>
    <t xml:space="preserve">Supplying and laying true to line and level Anti-Skid, Full Body, Homogeneous &amp; Granular finish Vitrified Tiles conforming to IS:15622-2006 &amp; IS 4457-2007 and testing shall be made in accordance with IS:13630 [Non- modular sizes for tiles with Skid resistance &gt; 0.5, Mohr's hardness &gt; 5.0, Staining resistance: Class-1, Water Absorption: E &lt; 0.5%], MOR &gt; 35 N/sq.mm in Internal area of building e.g. Toilet Block, Passage, Corridor, Accessible Open Terrace etc. set in 20 mm sand cement mortar (1:4) and 2 mm thick cement slurry at back side of tiles using cement @ 2.91 Kg./Sqm or using Polymerised Adhesive (6 mm thick layer applied directly over finished artificial stone floor/ Mosaic etc without any backing course) laid after application slurry using 1.75 Kg of cement per Sqm below mortar only, joints grouted with admixture of white cement and colouring pigment to match with colour of tiles/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 cement, synthetic adhesive and grout material to be supplied by the contractor).                             a) In Ground Floor: Sizes-300 mm x300mm x10 mm with breaking strength &gt;
1200 N Ground Floor </t>
  </si>
  <si>
    <t xml:space="preserve">Supplying and laying true to line and level vitrified tiles of
approved brand (size not less than 600 mm X 600 mm X 10
mm thick) in floor, skirting etc. set in 20 mm sand cement
mortar (1:4) and 2 mm thick cement slurry back side of tiles
using cement @ 2.91Kg./sqM or using polymerised adhesive (6 mm thick layer applied directly over finished artificial stone floor/Mosaic etc without any backing course) laid after application slurry using 1.75 Kg of cement per sqM below mortar only, joints grouted with admixture of white cement and colouring pigment to match with colour of tiles / epoxy grout materials of approved make as directed and removal of wax coating of top surface of tiles with warm water and polishing the tiles using soft and dry cloth upto mirror finish complete including the cost of materials, labour and all other incidental charges complete true to the manufacturer's specification and direction of Engineer-in-Charge. (Whitecement, synthetic adhesive and grout material to be suppliedby the contrr]e (II) With Polymerised Adhesive [6 mm thick] &amp; epoxy
grouting materials for filling joints including spacer-2 mm
[Applied directly over finished artificial stone floor/ mosaic etc.] (B) Light Colour   Ground Floor </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</si>
  <si>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40mm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</si>
  <si>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32mm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</si>
  <si>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 25mm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</si>
  <si>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25mm</t>
  </si>
  <si>
    <t xml:space="preserve"> 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 20mm</t>
  </si>
  <si>
    <t>Supplying, fitting and fixing Peet's valve fullway gunmetal standard pattern best quality of approved brand bearing I.S.I. marking with fittings (tested to 21 kg per sq. cm.). 32mm</t>
  </si>
  <si>
    <t>Supplying, fitting and fixing Peet's valve fullway gunmetal standard pattern best quality of approved brand bearing I.S.I. marking with fittings (tested to 21 kg per sq. cm.). 25mm</t>
  </si>
  <si>
    <t>Supply of UPVC pipes (B Type) &amp; fittings conforming to IS-13592-1992     xxvi) Reducer 110 X 75 mm                                          75 mm</t>
  </si>
  <si>
    <t>Supply of Chlorinated Polyvinyl Chloride (CPVC) pipes
&amp; fittings conforming to IS-15778: 2007
(P) Ball Valve      25 mm</t>
  </si>
  <si>
    <t>Supplying, fitting and fixing Anglo-Indian W.C. in white glazed vitreous china ware of approved make complete in position with necessary bolts, nuts etc. Hindware/Parryware/Cera, made (a) With 'P' trap</t>
  </si>
  <si>
    <t>Supplying, fitting and fixing Closet seat of approved make with lid and C.P.hinges, rubber buffer and brass screws complete. (b) Anglo Indian (ii) Plastic (hallow type) white</t>
  </si>
  <si>
    <t>Supplying,fitting and fixing approved brand 32 mm dia.P.V.C. waste pipe, with PVC coupling at one end fitted with necessary clamps. (iv) 1050 mm long</t>
  </si>
  <si>
    <t xml:space="preserve">Supplying, fitting and fixing vitreous china best quality approved make  wash basin with C.I. brackets on 75 mm X 75 mm wooden blocks, C.P. waste fittings of 32 mm dia., one approved quality brass C.P. pillar cock of 15 mm dia., C.P. chain with rubber plug of 32 mm dia., approved quality  P.V.C. waste pipe with C.P. nut  32 mm dia., 900 mm long approved quality P.V.C. connection pipe with heavy brass C.P. nut including mending good all damages and painting the brackets with two coats of approved paint.(ii)  550 mm X 400 mm size </t>
  </si>
  <si>
    <t xml:space="preserve"> Supplying ,fitting and fixing bib cock or stop cock. Chromium plated Bib cock with wall flange (Equivalent to code no. 5047 &amp; model - Florentine of Jaquar or similar brand</t>
  </si>
  <si>
    <t>Supplying ,fitting and fixing bib cock or stop cock. Chromium plated angular stop cock with wall flange (Equivalent to code no. 5053 &amp; model - Florentine of Jaquar or similar brand</t>
  </si>
  <si>
    <t xml:space="preserve">Supplying , Fitting &amp; Fixing pillar cock of approved make (a) CP Pillar cock -15 mm (code no. 5053 &amp; model FLORENTINE of JAQUAR or equivalent </t>
  </si>
  <si>
    <t>Supplying, Fitting , Fixing approved brand P.V.C CONNECTOR white flexible , with both ends coupling with heavy brass C.P. Nut , 15 mm Dia    900 mm Long</t>
  </si>
  <si>
    <t>Supplying, fitting and fixing shower of approved brand and make (I) Chromium plated round showr with revolving joint 100 mm dia with rubid cleaning system (equivalent to code no. 542(N) &amp; model - tropical / sumthing special of ESSCO or similar brand .</t>
  </si>
  <si>
    <t xml:space="preserve">Supply of UPVC pipes (B Type) and fittings conforming to IS-13592-1992 (A) (i) Single Socketed 3 Mtr. Length c) 110 mm </t>
  </si>
  <si>
    <t>Supply of UPVC pipes (B Type) and fittings conforming to IS-13592-1992(B) Fittings  (i) Door Tee (110 mm)</t>
  </si>
  <si>
    <t xml:space="preserve"> Supply of UPVC pipes (B Type) and fittings conforming to IS-13592-1992(B) Fittings (ii)Bend 87.5 dig.(110 MM)</t>
  </si>
  <si>
    <t xml:space="preserve"> Supply of UPVC pipes (B Type) and fittings conforming to IS-13592-1992(B) Fittings(iii) Door Bend 110 mm </t>
  </si>
  <si>
    <t xml:space="preserve"> Supply of UPVC pipes (B Type) and fittings conforming to IS-13592-1992(B) Fittings Pipe Clip 110 mm</t>
  </si>
  <si>
    <t xml:space="preserve">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(i) 110 mm (B) Under ground  </t>
  </si>
  <si>
    <t>(Labour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(i) 110 mm A) Above Ground</t>
  </si>
  <si>
    <t xml:space="preserve">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(i) 160 mm (A) Above ground  </t>
  </si>
  <si>
    <t xml:space="preserve">Labour for fitting and fixing U.P.V.C pipes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(i) 160 mm (B) Under ground  </t>
  </si>
  <si>
    <t>Supplying, fitting and fixing C.I. square jalli. 150mm</t>
  </si>
  <si>
    <t>Supply &amp; Fixing (2+8) way SPN MCBDB with IP-42/43 protection Concealed in wall &amp; mending good the damages to original finish incl. Interconnection    with suitable copper wire &amp; nuetral link incl. earthing attachment comprising with the following (All Legrand/havells/crabtree):
a) 40A DP MCB isolator &amp; necy. connection  --- 1 no
b) 6 to 16A SP MCB as required breaking capacity 
    10KA &amp; C characteristic                                    ---- 8 nos</t>
  </si>
  <si>
    <t>Supply &amp; laying medium gauge G.I.Pipe(ISI-Medium) for cable protection   a) 40 mm dia</t>
  </si>
  <si>
    <t>Supply &amp; drawing of 1.1 Kv grade single core stranded 'FR' Pvc insulated &amp; unsheathed copper wire (brand appr by EIC) of the following sizes through alkathene pipe recessed in wall.                                       a)2x6+1x4 sq mm through 25mm Alka.Pipe (SPNDB)</t>
  </si>
  <si>
    <t>Supply &amp; drawing of 1.1 Kv grade single core stranded 'FR' Pvc insulated &amp; unsheathed copper wire (brand appr by EIC) of the following sizes through alkathene pipe recessed in wall. b) 2x2.5+1x1.5 sq mm through 19mm Alka.pipe (P/P /Com/roof light)</t>
  </si>
  <si>
    <t>Supply &amp; Fixing 240 V, 16 A, 3 pin Modular type Power plug socket (Cabtree) with 16A Modular type socket (Cabtree) with 16A Modular type switch, without plug top on 4 Module GI Modular type switch board with top cover plate flushed in wall incl. S&amp;F switch board and cover plate and making necy. connections</t>
  </si>
  <si>
    <t xml:space="preserve">Supply &amp; fixing of Modular type 16A control switch of 2 module GI box with cover plate recessed in wall comprising of the following (All cabtree):
a) 16A switch                                                              ---1 set 
</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</si>
  <si>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23 cm Exhaust fan (9")</t>
  </si>
  <si>
    <t>Supply &amp; Fixing louver shutter on wall with necy. bolts &amp; nuts 23 cm Exhaust fan (9")</t>
  </si>
  <si>
    <t>Supplying &amp; Fixing 240 V AC/DC superior type Ding-Dong
Call Bell (Anchor) on HW board incl. S&amp;F HW board</t>
  </si>
  <si>
    <t>Supply  of  225 mm (9”) Air Flow exhaust fan  Exhaust Fan (make-EPC/Crompton/Orient)</t>
  </si>
  <si>
    <t>Supply of 80 W LED street light fitting (Make philips, cat no - BRPO62 LED 84 CW SLC S1 PSU/equivalent of Crompton/havells)</t>
  </si>
  <si>
    <t>Takendowen, washing, cleaning including repairing of A.C ceiling Fan/exhaust fan after dismantling part by part cleaning and greasing ball bearing and changing split pin / jum nut/incl.S&amp;F ball bearing / condenser etc. as and when require &amp; incl.Refixing the same in position.</t>
  </si>
  <si>
    <t>Reparing for existing tube light changing starter,choke,holder &amp; tube light with painting the buttam as necessary</t>
  </si>
  <si>
    <t>SQM</t>
  </si>
  <si>
    <t>Cum</t>
  </si>
  <si>
    <t>SqM.</t>
  </si>
  <si>
    <t>Sq.M</t>
  </si>
  <si>
    <t xml:space="preserve"> Dismantling all types of plain cement concrete works, stacking serviceable materials at site and removing rubbish as directed within a lead of 75 m. In ground floor including roof.                                                      
(a) upto 150 mm. Thick</t>
  </si>
  <si>
    <r>
      <rPr>
        <b/>
        <sz val="14"/>
        <color indexed="8"/>
        <rFont val="Calibri"/>
        <family val="2"/>
      </rPr>
      <t xml:space="preserve">Electrical Schedule Items     </t>
    </r>
    <r>
      <rPr>
        <sz val="11"/>
        <color theme="1"/>
        <rFont val="Calibri"/>
        <family val="2"/>
      </rPr>
      <t xml:space="preserve">                                                                                     Supplying and fixing Sheet steel 32A ,240V DPMain Switches (Havells /Hpl /LT) on flat iron frame on wall</t>
    </r>
  </si>
  <si>
    <t>Supplying and fixing 32 A DPMCB(Havells/ABB/Legrand) with SS enclosure with IP-20/30 protection, powder coated provision for two pole MCB, concealed in wall after cutting the wall &amp; mending good the damages to original finish incl. painting,</t>
  </si>
  <si>
    <t>Supplying &amp; fixing 240V, DP, 63 A AL sheet metal (16 SWG) Iron Clad Busbar chambers on angle iron frame on wall, incl. earthing attachment and painting as required – ( As per Drawing no. 470 of PWD Specification
Book – May 1991)</t>
  </si>
  <si>
    <t>Distribution wiring in 1.1 KV grade 2x22/0.3 (1.5 sqmm) single core stranded 'FR' PVC insulated &amp; unsheathed copper wire (Brand approved by EIC) partly in 20mm size PVC rigid conduit 'FR' (Precision make) [for ceiling portion only] and in 19mm bore, 3mm thick polythene pipe [for horizontal &amp; vertical run embedded in wall], with 1x22/0.3 (1.5 sqmm) single core stranded 'FR' PVC insulated &amp; unsheathedcopper wire for ECC, to light/fan/call bell points with Piano Key type switch fixed on MS CRC sheet metal (16 SWG) switch board on wall complete with 2 no. “Ph &amp; N” copper bar incl. bakelite/ Perspex top cover 3 mm thick and incl. 175x100x65mm inspection box, making earthing attachment, painting the MS box and mending good the damages to original finish [only PVC Rigid Conduit on ceiling and remaining portion concealed]                                                                                 Ave run 6 mtr</t>
  </si>
  <si>
    <t>Distn. wiring in 22/0.3 (1.5 sqmm) single core stranded 'FR' PVC insulated &amp; unsheathed single core stranded copper wire (Brand approved by EIC) in 19 mm bore, 3 mm thick polythen pipe complete with all accessories embedded in wall to 240 V 5A 3 pin plug point incl. S&amp;F 240 V 5A 3 pin flush type plug socket &amp; piano key type switch (Anchor make) incl. S&amp;F earth continuity wire, fixed on sheet metal (16 SWG) switch board with bakelite/perspex (wall matching colour) top cover (3 mm thick) flushed in wall incl. mending good damages to original
finish                                                                                   
a  (on board)</t>
  </si>
  <si>
    <t>Distn. wiring in 22/0.3 (1.5 sqmm) single core stranded 'FR' PVC insulated &amp; unsheathed single core stranded copper wire (Brand approved by EIC) in 19 mm bore, 3 mm thick polythen pipe complete with all accessories embedded in wall to 240 V 5A 3 pin plug point incl. S&amp;F 240 V 5A 3 pin flush type plug socket &amp; piano key type switch (Anchor make) incl. S&amp;F earth continuity wire, fixed on sheet metal (16 SWG) switch board with bakelite/perspex (wall matching colour) top cover (3 mm thick) flushed in wall incl. mending good damages to original finish     b)  (Ave run 4.5 mtr) separate 6A socket</t>
  </si>
  <si>
    <t>Fixing only single/twin fluorescent light fitting suspended 25 cm bellow the ceiling with 2 No. 20 mm dia EI conduit (14 SWG) supports fixed with “L” type MS clamp whose one side fixed on ceiling with sutable size 4 nos. fastener and other side connected with the conduit with suitable size of bolts and nuts incl. S&amp;F EI conduit, “L” type (125mmx125mm) 6mm thick and 25mm with MS clamps and connecting the length of PVC insulated wire and mending good damages to original finish and painting etc. by 2x24/0.20 mm (1.5sqmm.) flexible copper wire of 1.10 mt. length</t>
  </si>
  <si>
    <t>Supply &amp; Fixing Socket type fan regulator (Step type)n(Brand approved by EIC) on existing sheet metal switch board with bakelite/ perspex top cover by screw incl. making necy. connections etc.</t>
  </si>
  <si>
    <t>Fixing only ceiling fan complete with blades, canopy, fork, rubber bush etc. incl. S&amp;F connecting wire for down rod upto 30 cm incl. painting the rod with approved paint and making necessary connection as required by 2x1.5 sqmm flexible copper wire</t>
  </si>
  <si>
    <t>Fixing only outdoor / street light type LED light fitting complete with all accessories to be fixed/projected from the wall of the building incl. making holes to building, S&amp;F 40 mm dia GI pipe (ISI-Medium) 1.50 mts. average length, with GI socket at one end and thread at the other end &amp; suitable bend to house the fitting &amp; making necy. connections with S&amp;F necy. length of 1.5 sqmm PVC insulated single core stranded annealed copper wire and making connections as required and mending good damages to wall and painting</t>
  </si>
  <si>
    <t>Supplying &amp; Fixing GI waterproof type looping cable box size 200x150x100 mm deep having 4 mm thick comprising of one 250 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</si>
  <si>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Connecting the equipments to earth busbar including S &amp; F GI (Hot Dip) wire of size as below on wall/floor with staples buried inside wall/floor as required and making connection to equipments with bolts, nuts, washers, cable lugs etc. as required and mending good damages                                                                           
 a) 8 SWG</t>
  </si>
  <si>
    <r>
      <rPr>
        <b/>
        <sz val="14"/>
        <color indexed="8"/>
        <rFont val="Calibri"/>
        <family val="2"/>
      </rPr>
      <t xml:space="preserve">Electrical Non Schedule Items  </t>
    </r>
    <r>
      <rPr>
        <b/>
        <sz val="11"/>
        <color indexed="8"/>
        <rFont val="Calibri"/>
        <family val="2"/>
      </rPr>
      <t xml:space="preserve">      </t>
    </r>
    <r>
      <rPr>
        <sz val="11"/>
        <color theme="1"/>
        <rFont val="Calibri"/>
        <family val="2"/>
      </rPr>
      <t xml:space="preserve">                                                        
 Supply  of 4' , 20 W single LED  tube light   fitting complete with all acessaries  (Philips cat no -TMC 501 P 1XT-LED 22 W P3241,Essential LED tube 1200mm 20W865 T8 IND I - 2100lm /equivalent of Havells/ Crompton)                                                                                           </t>
    </r>
  </si>
  <si>
    <t>Lowering and refixing only ceiling fan complete with blades,
canopy, fork, rubber bush etc. incl. making necessary
disconnection and connection as required.</t>
  </si>
  <si>
    <t>Name of Work:  Repair , renovation and up-gradation of ahmedpur Op At Ahmedpur under Birbhum dist.</t>
  </si>
  <si>
    <t>Applying Exterior grade Acrylic primer of approved quality and brand on plastered or cencrete surface old or new surface to receive decorative textured(matt finish) or smooth finish acrylic exterior emulsion paint including scraping and preparing the surface throughly, complete as per manufacturer's specification and as per direction of the EIC.Ground Floor (External surface)
Two coat</t>
  </si>
  <si>
    <t xml:space="preserve">Tender Inviting Authority: The Executive Engineer (HQ-I),  W.B.P.H&amp;.I.D.Corpn. Ltd. </t>
  </si>
  <si>
    <t>Contract No:   WBPHIDCL/EE(HQ-I)/NIT- 230(e)/2019-2020 for Sl.No.5 (2nd Call)</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</si>
</sst>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8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b/>
      <sz val="11"/>
      <color indexed="8"/>
      <name val="Calibri"/>
      <family val="2"/>
    </font>
    <font>
      <b/>
      <sz val="14"/>
      <color indexed="8"/>
      <name val="Calibri"/>
      <family val="2"/>
    </font>
    <font>
      <sz val="11"/>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sz val="11"/>
      <name val="Calibri"/>
      <family val="2"/>
    </font>
    <font>
      <sz val="12"/>
      <color indexed="8"/>
      <name val="Calibri"/>
      <family val="2"/>
    </font>
    <font>
      <sz val="12"/>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rgb="FF000000"/>
      <name val="Arial"/>
      <family val="2"/>
    </font>
    <font>
      <sz val="12"/>
      <color theme="1"/>
      <name val="Calibri"/>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01">
    <xf numFmtId="0" fontId="0" fillId="0" borderId="0" xfId="0" applyFont="1" applyAlignment="1">
      <alignment/>
    </xf>
    <xf numFmtId="0" fontId="3" fillId="0" borderId="0" xfId="58" applyNumberFormat="1" applyFont="1" applyFill="1" applyBorder="1" applyAlignment="1">
      <alignment vertical="center"/>
      <protection/>
    </xf>
    <xf numFmtId="0" fontId="68" fillId="0" borderId="0" xfId="58" applyNumberFormat="1" applyFont="1" applyFill="1" applyBorder="1" applyAlignment="1" applyProtection="1">
      <alignment vertical="center"/>
      <protection locked="0"/>
    </xf>
    <xf numFmtId="0" fontId="68"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9"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8"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8"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8"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8"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8" fillId="0" borderId="0" xfId="58" applyNumberFormat="1" applyFont="1" applyFill="1" applyAlignment="1" applyProtection="1">
      <alignment vertical="top"/>
      <protection/>
    </xf>
    <xf numFmtId="0" fontId="0" fillId="0" borderId="0" xfId="58" applyNumberFormat="1" applyFill="1">
      <alignment/>
      <protection/>
    </xf>
    <xf numFmtId="0" fontId="70" fillId="0" borderId="0" xfId="58" applyNumberFormat="1" applyFont="1" applyFill="1">
      <alignment/>
      <protection/>
    </xf>
    <xf numFmtId="0" fontId="71"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72"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14" fillId="0" borderId="10" xfId="64" applyNumberFormat="1" applyFont="1" applyFill="1" applyBorder="1" applyAlignment="1" applyProtection="1">
      <alignment vertical="center" wrapText="1"/>
      <protection locked="0"/>
    </xf>
    <xf numFmtId="0" fontId="73" fillId="33" borderId="10" xfId="64" applyNumberFormat="1" applyFont="1" applyFill="1" applyBorder="1" applyAlignment="1" applyProtection="1">
      <alignment vertical="center" wrapText="1"/>
      <protection locked="0"/>
    </xf>
    <xf numFmtId="0" fontId="74"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70"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5" fillId="0" borderId="11" xfId="64" applyNumberFormat="1" applyFont="1" applyFill="1" applyBorder="1" applyAlignment="1">
      <alignment vertical="top"/>
      <protection/>
    </xf>
    <xf numFmtId="10" fontId="76" fillId="33" borderId="10" xfId="70" applyNumberFormat="1" applyFont="1" applyFill="1" applyBorder="1" applyAlignment="1" applyProtection="1">
      <alignment horizontal="center" vertical="center"/>
      <protection locked="0"/>
    </xf>
    <xf numFmtId="2" fontId="6" fillId="0" borderId="16" xfId="64" applyNumberFormat="1" applyFont="1" applyFill="1" applyBorder="1" applyAlignment="1">
      <alignment horizontal="right" vertical="top"/>
      <protection/>
    </xf>
    <xf numFmtId="0" fontId="17" fillId="0" borderId="11" xfId="64" applyNumberFormat="1" applyFont="1" applyFill="1" applyBorder="1" applyAlignment="1">
      <alignment vertical="top" wrapText="1"/>
      <protection/>
    </xf>
    <xf numFmtId="2" fontId="6" fillId="0" borderId="11" xfId="42" applyNumberFormat="1" applyFont="1" applyFill="1" applyBorder="1" applyAlignment="1">
      <alignment vertical="top"/>
    </xf>
    <xf numFmtId="180"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7" xfId="58" applyNumberFormat="1" applyFont="1" applyFill="1" applyBorder="1" applyAlignment="1" applyProtection="1">
      <alignment horizontal="right" vertical="center" readingOrder="1"/>
      <protection locked="0"/>
    </xf>
    <xf numFmtId="0" fontId="2" fillId="0" borderId="18"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9" xfId="64" applyNumberFormat="1" applyFont="1" applyFill="1" applyBorder="1" applyAlignment="1">
      <alignment horizontal="right" vertical="center" readingOrder="1"/>
      <protection/>
    </xf>
    <xf numFmtId="180" fontId="2" fillId="0" borderId="19"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7"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19" xfId="64" applyNumberFormat="1" applyFont="1" applyFill="1" applyBorder="1" applyAlignment="1">
      <alignment horizontal="right" vertical="center" readingOrder="1"/>
      <protection/>
    </xf>
    <xf numFmtId="2" fontId="2" fillId="0" borderId="19" xfId="63" applyNumberFormat="1" applyFont="1" applyFill="1" applyBorder="1" applyAlignment="1">
      <alignment horizontal="right" vertical="center" readingOrder="1"/>
      <protection/>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2" fillId="0" borderId="16" xfId="58" applyNumberFormat="1" applyFont="1" applyFill="1" applyBorder="1" applyAlignment="1">
      <alignment horizontal="center" vertical="top" wrapText="1"/>
      <protection/>
    </xf>
    <xf numFmtId="0" fontId="2" fillId="0" borderId="20" xfId="58" applyNumberFormat="1" applyFont="1" applyFill="1" applyBorder="1" applyAlignment="1">
      <alignment horizontal="center" vertical="top" wrapText="1"/>
      <protection/>
    </xf>
    <xf numFmtId="0" fontId="74"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11" xfId="58" applyNumberFormat="1" applyFont="1" applyFill="1" applyBorder="1" applyAlignment="1">
      <alignment horizontal="center" vertical="center"/>
      <protection/>
    </xf>
    <xf numFmtId="2" fontId="3" fillId="0" borderId="11" xfId="64" applyNumberFormat="1" applyFont="1" applyFill="1" applyBorder="1" applyAlignment="1">
      <alignment horizontal="center" vertical="center"/>
      <protection/>
    </xf>
    <xf numFmtId="0" fontId="77" fillId="0" borderId="20" xfId="64" applyNumberFormat="1" applyFont="1" applyFill="1" applyBorder="1" applyAlignment="1">
      <alignment horizontal="left" vertical="center" wrapText="1" readingOrder="1"/>
      <protection/>
    </xf>
    <xf numFmtId="2" fontId="3" fillId="0" borderId="0" xfId="58" applyNumberFormat="1" applyFont="1" applyFill="1" applyAlignment="1">
      <alignment vertical="top"/>
      <protection/>
    </xf>
    <xf numFmtId="182" fontId="3" fillId="0" borderId="0" xfId="58" applyNumberFormat="1" applyFont="1" applyFill="1" applyAlignment="1">
      <alignment vertical="top"/>
      <protection/>
    </xf>
    <xf numFmtId="2" fontId="3" fillId="0" borderId="0" xfId="58" applyNumberFormat="1" applyFont="1" applyFill="1" applyAlignment="1" applyProtection="1">
      <alignment vertical="top"/>
      <protection/>
    </xf>
    <xf numFmtId="0" fontId="3" fillId="0" borderId="11" xfId="64" applyNumberFormat="1" applyFont="1" applyFill="1" applyBorder="1" applyAlignment="1">
      <alignment horizontal="center" vertical="top"/>
      <protection/>
    </xf>
    <xf numFmtId="0" fontId="0" fillId="0" borderId="11" xfId="0" applyFont="1" applyFill="1" applyBorder="1" applyAlignment="1">
      <alignment horizontal="left" vertical="top" wrapText="1"/>
    </xf>
    <xf numFmtId="0" fontId="47" fillId="0" borderId="11" xfId="0" applyFont="1" applyFill="1" applyBorder="1" applyAlignment="1">
      <alignment horizontal="justify" vertical="top" wrapText="1"/>
    </xf>
    <xf numFmtId="0" fontId="0" fillId="0" borderId="11" xfId="0" applyFont="1" applyFill="1" applyBorder="1" applyAlignment="1">
      <alignment horizontal="center" vertical="center"/>
    </xf>
    <xf numFmtId="2" fontId="0" fillId="0" borderId="11" xfId="0" applyNumberFormat="1" applyFont="1" applyFill="1" applyBorder="1" applyAlignment="1">
      <alignment horizontal="center" vertical="center"/>
    </xf>
    <xf numFmtId="0" fontId="0" fillId="0" borderId="11" xfId="0" applyFont="1" applyFill="1" applyBorder="1" applyAlignment="1">
      <alignment horizontal="justify" vertical="top" wrapText="1"/>
    </xf>
    <xf numFmtId="182" fontId="0" fillId="0" borderId="11" xfId="0" applyNumberFormat="1" applyFont="1" applyFill="1" applyBorder="1" applyAlignment="1">
      <alignment horizontal="center" vertical="center"/>
    </xf>
    <xf numFmtId="182" fontId="0" fillId="0" borderId="20" xfId="0" applyNumberFormat="1" applyFont="1" applyFill="1" applyBorder="1" applyAlignment="1">
      <alignment horizontal="center" vertical="center" wrapText="1"/>
    </xf>
    <xf numFmtId="2" fontId="78" fillId="0" borderId="11" xfId="42" applyNumberFormat="1" applyFont="1" applyFill="1" applyBorder="1" applyAlignment="1">
      <alignment horizontal="center" vertical="center"/>
    </xf>
    <xf numFmtId="2" fontId="49" fillId="0" borderId="11" xfId="42" applyNumberFormat="1" applyFont="1" applyFill="1" applyBorder="1" applyAlignment="1">
      <alignment horizontal="center" vertical="center"/>
    </xf>
    <xf numFmtId="0" fontId="78" fillId="0" borderId="11" xfId="0" applyFont="1" applyFill="1" applyBorder="1" applyAlignment="1">
      <alignment horizontal="center" vertical="center"/>
    </xf>
    <xf numFmtId="0" fontId="49" fillId="0" borderId="11" xfId="0" applyFont="1" applyFill="1" applyBorder="1" applyAlignment="1">
      <alignment horizontal="center" vertical="center"/>
    </xf>
    <xf numFmtId="0" fontId="0" fillId="0" borderId="11" xfId="0" applyFont="1" applyFill="1" applyBorder="1" applyAlignment="1">
      <alignment horizontal="right" vertical="center"/>
    </xf>
    <xf numFmtId="182" fontId="20" fillId="0" borderId="11" xfId="0" applyNumberFormat="1" applyFont="1" applyFill="1" applyBorder="1" applyAlignment="1">
      <alignment horizontal="center" vertical="center"/>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20" xfId="58"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top" wrapText="1"/>
      <protection/>
    </xf>
    <xf numFmtId="0" fontId="6" fillId="0" borderId="20" xfId="64" applyNumberFormat="1" applyFont="1" applyFill="1" applyBorder="1" applyAlignment="1">
      <alignment horizontal="center" vertical="top" wrapText="1"/>
      <protection/>
    </xf>
    <xf numFmtId="0" fontId="79"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9"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20"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rmal 6 3"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2657475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new%20ahamedpur%20o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et_Ren%20&amp;%20Upgr%20-%20Final%20Police%20Parade%20Ground_12.02.2019.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owrah%20p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Copy%20of%20Rennovation%20Paddapukur%201PS%20-Latest%20-%20Copy.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ogra%20ps.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Chandannagar%20ACP-1%20Quar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p-k"/>
      <sheetName val="Update PREFACE "/>
      <sheetName val="BoQ1"/>
      <sheetName val="ABS (3)"/>
      <sheetName val="TOTAL ABS (2)"/>
      <sheetName val="Sheet1"/>
    </sheetNames>
    <sheetDataSet>
      <sheetData sheetId="4">
        <row r="10">
          <cell r="C10">
            <v>1203371.6173488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reface"/>
      <sheetName val="Dt_Estm"/>
      <sheetName val="Abs_Estm"/>
      <sheetName val="Final_Abs"/>
      <sheetName val="M25_RCC"/>
      <sheetName val="M20_Roof"/>
      <sheetName val="PP"/>
      <sheetName val="Dt_BW_125"/>
      <sheetName val="Abs_BW"/>
      <sheetName val="Rate Ana (2)"/>
      <sheetName val="Rly. Frt. (2)"/>
      <sheetName val="Driveway"/>
      <sheetName val="PATHWAY"/>
      <sheetName val="Sr_Drain"/>
      <sheetName val="Lnd_Dev"/>
      <sheetName val="Compound Lighting"/>
      <sheetName val="Elec. Estimate"/>
    </sheetNames>
    <sheetDataSet>
      <sheetData sheetId="3">
        <row r="16">
          <cell r="D16">
            <v>1564329.845512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ESTM"/>
      <sheetName val="PRE- FACING REPORT"/>
      <sheetName val="ABSTRACT "/>
      <sheetName val="RATE ANALYSIS FOR CONCRETE"/>
      <sheetName val="ESTM (2)"/>
      <sheetName val="ABSTRACT  (2)"/>
      <sheetName val="PRE- FACING REPORT (2)"/>
      <sheetName val="Sheet1"/>
      <sheetName val="Final boq"/>
      <sheetName val="Sheet1 (2)"/>
      <sheetName val="Sheet4"/>
    </sheetNames>
    <sheetDataSet>
      <sheetData sheetId="5">
        <row r="12">
          <cell r="C12">
            <v>8208107.679264002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ront"/>
      <sheetName val="Preface_Off"/>
      <sheetName val="Abs PH 1"/>
      <sheetName val="Phase 1"/>
      <sheetName val="ABS hard copy"/>
      <sheetName val="Combined"/>
      <sheetName val="1;1.5;3"/>
      <sheetName val="1;2;4"/>
      <sheetName val="after taking road items"/>
      <sheetName val="ROADS(Qtrs)"/>
      <sheetName val="Rate analy "/>
      <sheetName val="Rly Fyt"/>
      <sheetName val="RMC-M25"/>
      <sheetName val="Electrical"/>
      <sheetName val="Qty"/>
      <sheetName val="Front (2)"/>
      <sheetName val="Preface_Off (2)"/>
      <sheetName val="Abs PH 1 (2)"/>
      <sheetName val="Barrack"/>
      <sheetName val="1;1.5;3 (2)"/>
      <sheetName val="1;2;4 (2)"/>
      <sheetName val="Sheet1"/>
    </sheetNames>
    <sheetDataSet>
      <sheetData sheetId="5">
        <row r="256">
          <cell r="F256">
            <v>36513428.73639997</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bstract"/>
      <sheetName val="Gen Abstruct"/>
      <sheetName val="Rate Analysis M20 20 mm"/>
      <sheetName val="Electrical"/>
      <sheetName val="Elec. Rate"/>
      <sheetName val="Preface"/>
    </sheetNames>
    <sheetDataSet>
      <sheetData sheetId="1">
        <row r="14">
          <cell r="D14">
            <v>2688251.41893856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Gen Abstruct"/>
      <sheetName val="Abstract"/>
      <sheetName val="Rate Analysis M20 20 mm"/>
      <sheetName val="Preface"/>
    </sheetNames>
    <sheetDataSet>
      <sheetData sheetId="0">
        <row r="14">
          <cell r="D14">
            <v>1079885.32592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V124"/>
  <sheetViews>
    <sheetView showGridLines="0" view="pageBreakPreview" zoomScale="80" zoomScaleNormal="70" zoomScaleSheetLayoutView="80" zoomScalePageLayoutView="0" workbookViewId="0" topLeftCell="A1">
      <selection activeCell="A7" sqref="A7:BC7"/>
    </sheetView>
  </sheetViews>
  <sheetFormatPr defaultColWidth="9.140625" defaultRowHeight="15"/>
  <cols>
    <col min="1" max="1" width="7.421875" style="20" customWidth="1"/>
    <col min="2" max="2" width="67.140625" style="68" customWidth="1"/>
    <col min="3" max="3" width="0.13671875" style="20"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49.140625" style="20" customWidth="1"/>
    <col min="56" max="56" width="16.8515625" style="20" hidden="1" customWidth="1"/>
    <col min="57" max="57" width="10.7109375" style="20" hidden="1" customWidth="1"/>
    <col min="58" max="58" width="15.00390625" style="20" hidden="1" customWidth="1"/>
    <col min="59" max="59" width="12.8515625" style="20" hidden="1" customWidth="1"/>
    <col min="60" max="60" width="14.00390625" style="20" hidden="1" customWidth="1"/>
    <col min="61" max="61" width="11.140625" style="20" hidden="1" customWidth="1"/>
    <col min="62" max="62" width="0" style="20" hidden="1" customWidth="1"/>
    <col min="63" max="63" width="0.2890625" style="20" hidden="1" customWidth="1"/>
    <col min="64" max="64" width="0.42578125" style="20" hidden="1" customWidth="1"/>
    <col min="65" max="65" width="9.140625" style="20" hidden="1" customWidth="1"/>
    <col min="66" max="66" width="14.28125" style="20" hidden="1" customWidth="1"/>
    <col min="67" max="67" width="0.2890625" style="20" hidden="1" customWidth="1"/>
    <col min="68" max="68" width="9.140625" style="20" hidden="1" customWidth="1"/>
    <col min="69" max="69" width="10.57421875" style="20" hidden="1" customWidth="1"/>
    <col min="70" max="70" width="9.140625" style="20" hidden="1" customWidth="1"/>
    <col min="71" max="71" width="10.57421875" style="20" hidden="1" customWidth="1"/>
    <col min="72" max="73" width="9.140625" style="20" hidden="1" customWidth="1"/>
    <col min="74" max="224" width="9.140625" style="20" customWidth="1"/>
    <col min="225" max="229" width="9.140625" style="21" customWidth="1"/>
    <col min="230" max="16384" width="9.140625" style="20" customWidth="1"/>
  </cols>
  <sheetData>
    <row r="1" spans="1:229" s="1" customFormat="1" ht="27" customHeight="1">
      <c r="A1" s="94" t="str">
        <f>B2&amp;" BoQ"</f>
        <v>Percentage BoQ</v>
      </c>
      <c r="B1" s="94"/>
      <c r="C1" s="94"/>
      <c r="D1" s="94"/>
      <c r="E1" s="94"/>
      <c r="F1" s="94"/>
      <c r="G1" s="94"/>
      <c r="H1" s="94"/>
      <c r="I1" s="94"/>
      <c r="J1" s="94"/>
      <c r="K1" s="94"/>
      <c r="L1" s="94"/>
      <c r="O1" s="2"/>
      <c r="P1" s="2"/>
      <c r="Q1" s="3"/>
      <c r="HQ1" s="3"/>
      <c r="HR1" s="3"/>
      <c r="HS1" s="3"/>
      <c r="HT1" s="3"/>
      <c r="HU1" s="3"/>
    </row>
    <row r="2" spans="1:17" s="1" customFormat="1" ht="25.5" customHeight="1" hidden="1">
      <c r="A2" s="22" t="s">
        <v>4</v>
      </c>
      <c r="B2" s="22" t="s">
        <v>63</v>
      </c>
      <c r="C2" s="22" t="s">
        <v>5</v>
      </c>
      <c r="D2" s="22" t="s">
        <v>6</v>
      </c>
      <c r="E2" s="22" t="s">
        <v>7</v>
      </c>
      <c r="J2" s="4"/>
      <c r="K2" s="4"/>
      <c r="L2" s="4"/>
      <c r="O2" s="2"/>
      <c r="P2" s="2"/>
      <c r="Q2" s="3"/>
    </row>
    <row r="3" spans="1:229" s="1" customFormat="1" ht="30" customHeight="1" hidden="1">
      <c r="A3" s="1" t="s">
        <v>68</v>
      </c>
      <c r="C3" s="1" t="s">
        <v>67</v>
      </c>
      <c r="HQ3" s="3"/>
      <c r="HR3" s="3"/>
      <c r="HS3" s="3"/>
      <c r="HT3" s="3"/>
      <c r="HU3" s="3"/>
    </row>
    <row r="4" spans="1:229" s="5" customFormat="1" ht="30.75" customHeight="1">
      <c r="A4" s="95" t="s">
        <v>283</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HQ4" s="6"/>
      <c r="HR4" s="6"/>
      <c r="HS4" s="6"/>
      <c r="HT4" s="6"/>
      <c r="HU4" s="6"/>
    </row>
    <row r="5" spans="1:229" s="5" customFormat="1" ht="50.25" customHeight="1">
      <c r="A5" s="95" t="s">
        <v>281</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HQ5" s="6"/>
      <c r="HR5" s="6"/>
      <c r="HS5" s="6"/>
      <c r="HT5" s="6"/>
      <c r="HU5" s="6"/>
    </row>
    <row r="6" spans="1:229" s="5" customFormat="1" ht="30.75" customHeight="1">
      <c r="A6" s="95" t="s">
        <v>284</v>
      </c>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HQ6" s="6"/>
      <c r="HR6" s="6"/>
      <c r="HS6" s="6"/>
      <c r="HT6" s="6"/>
      <c r="HU6" s="6"/>
    </row>
    <row r="7" spans="1:229" s="5" customFormat="1" ht="29.25" customHeight="1" hidden="1">
      <c r="A7" s="96" t="s">
        <v>8</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HQ7" s="6"/>
      <c r="HR7" s="6"/>
      <c r="HS7" s="6"/>
      <c r="HT7" s="6"/>
      <c r="HU7" s="6"/>
    </row>
    <row r="8" spans="1:229" s="7" customFormat="1" ht="37.5" customHeight="1">
      <c r="A8" s="23" t="s">
        <v>9</v>
      </c>
      <c r="B8" s="97"/>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9"/>
      <c r="HQ8" s="8"/>
      <c r="HR8" s="8"/>
      <c r="HS8" s="8"/>
      <c r="HT8" s="8"/>
      <c r="HU8" s="8"/>
    </row>
    <row r="9" spans="1:229" s="9" customFormat="1" ht="61.5" customHeight="1">
      <c r="A9" s="89" t="s">
        <v>10</v>
      </c>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1"/>
      <c r="HQ9" s="10"/>
      <c r="HR9" s="10"/>
      <c r="HS9" s="10"/>
      <c r="HT9" s="10"/>
      <c r="HU9" s="10"/>
    </row>
    <row r="10" spans="1:229" s="12" customFormat="1" ht="18.75" customHeight="1">
      <c r="A10" s="62" t="s">
        <v>11</v>
      </c>
      <c r="B10" s="14" t="s">
        <v>12</v>
      </c>
      <c r="C10" s="64"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Q10" s="13"/>
      <c r="HR10" s="13"/>
      <c r="HS10" s="13"/>
      <c r="HT10" s="13"/>
      <c r="HU10" s="13"/>
    </row>
    <row r="11" spans="1:229" s="12" customFormat="1" ht="67.5" customHeight="1">
      <c r="A11" s="62" t="s">
        <v>0</v>
      </c>
      <c r="B11" s="14" t="s">
        <v>17</v>
      </c>
      <c r="C11" s="64"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Q11" s="13"/>
      <c r="HR11" s="13"/>
      <c r="HS11" s="13"/>
      <c r="HT11" s="13"/>
      <c r="HU11" s="13"/>
    </row>
    <row r="12" spans="1:229" s="12" customFormat="1" ht="15">
      <c r="A12" s="63">
        <v>1</v>
      </c>
      <c r="B12" s="14">
        <v>2</v>
      </c>
      <c r="C12" s="65">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Q12" s="13"/>
      <c r="HR12" s="13"/>
      <c r="HS12" s="13"/>
      <c r="HT12" s="13"/>
      <c r="HU12" s="13"/>
    </row>
    <row r="13" spans="1:229" s="15" customFormat="1" ht="28.5" customHeight="1">
      <c r="A13" s="75">
        <v>1</v>
      </c>
      <c r="B13" s="42" t="s">
        <v>163</v>
      </c>
      <c r="C13" s="71" t="s">
        <v>34</v>
      </c>
      <c r="D13" s="44"/>
      <c r="E13" s="45"/>
      <c r="F13" s="46"/>
      <c r="G13" s="47"/>
      <c r="H13" s="47"/>
      <c r="I13" s="46"/>
      <c r="J13" s="48"/>
      <c r="K13" s="49"/>
      <c r="L13" s="49"/>
      <c r="M13" s="50"/>
      <c r="N13" s="51"/>
      <c r="O13" s="51"/>
      <c r="P13" s="52"/>
      <c r="Q13" s="51"/>
      <c r="R13" s="51"/>
      <c r="S13" s="5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c r="BB13" s="55"/>
      <c r="BC13" s="56"/>
      <c r="HQ13" s="16">
        <v>1</v>
      </c>
      <c r="HR13" s="16" t="s">
        <v>35</v>
      </c>
      <c r="HS13" s="16" t="s">
        <v>36</v>
      </c>
      <c r="HT13" s="16">
        <v>10</v>
      </c>
      <c r="HU13" s="16" t="s">
        <v>37</v>
      </c>
    </row>
    <row r="14" spans="1:230" s="15" customFormat="1" ht="79.5" customHeight="1">
      <c r="A14" s="75">
        <v>2</v>
      </c>
      <c r="B14" s="80" t="s">
        <v>187</v>
      </c>
      <c r="C14" s="71" t="s">
        <v>161</v>
      </c>
      <c r="D14" s="82">
        <v>150</v>
      </c>
      <c r="E14" s="85" t="s">
        <v>176</v>
      </c>
      <c r="F14" s="83">
        <v>38.46</v>
      </c>
      <c r="G14" s="57">
        <v>60</v>
      </c>
      <c r="H14" s="47"/>
      <c r="I14" s="46" t="s">
        <v>39</v>
      </c>
      <c r="J14" s="48">
        <f aca="true" t="shared" si="0" ref="J14:J45">IF(I14="Less(-)",-1,1)</f>
        <v>1</v>
      </c>
      <c r="K14" s="49" t="s">
        <v>64</v>
      </c>
      <c r="L14" s="49" t="s">
        <v>7</v>
      </c>
      <c r="M14" s="58"/>
      <c r="N14" s="57"/>
      <c r="O14" s="57"/>
      <c r="P14" s="59"/>
      <c r="Q14" s="57"/>
      <c r="R14" s="57"/>
      <c r="S14" s="59"/>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0">
        <f aca="true" t="shared" si="1" ref="BA14:BA45">total_amount_ba($B$2,$D$2,D14,F14,J14,K14,M14)</f>
        <v>5769</v>
      </c>
      <c r="BB14" s="61">
        <f aca="true" t="shared" si="2" ref="BB14:BB45">BA14+SUM(N14:AZ14)</f>
        <v>5769</v>
      </c>
      <c r="BC14" s="56" t="str">
        <f aca="true" t="shared" si="3" ref="BC14:BC45">SpellNumber(L14,BB14)</f>
        <v>INR  Five Thousand Seven Hundred &amp; Sixty Nine  Only</v>
      </c>
      <c r="BD14" s="69">
        <v>10</v>
      </c>
      <c r="BE14" s="72">
        <f>BD14*1.12*1.01</f>
        <v>11.31</v>
      </c>
      <c r="BF14" s="72">
        <f>D14*BD14</f>
        <v>1500</v>
      </c>
      <c r="BG14" s="72"/>
      <c r="BI14" s="73"/>
      <c r="BJ14" s="73"/>
      <c r="BK14" s="15">
        <f>ROUND(F14*1.12*1.01,2)</f>
        <v>43.51</v>
      </c>
      <c r="BM14" s="15">
        <f>ROUND(F14*1.12*1.01,2)</f>
        <v>43.51</v>
      </c>
      <c r="BN14" s="72">
        <f>+(F14*1.12*1.01)</f>
        <v>43.51</v>
      </c>
      <c r="BO14" s="72">
        <v>50</v>
      </c>
      <c r="BP14" s="15">
        <f>ROUND(BO14*1.12*1.01,2)</f>
        <v>56.56</v>
      </c>
      <c r="BQ14" s="72">
        <v>10</v>
      </c>
      <c r="BR14" s="15">
        <f>ROUND(BQ14*1.12*1.01,2)</f>
        <v>11.31</v>
      </c>
      <c r="BS14" s="72">
        <v>34</v>
      </c>
      <c r="BT14" s="72">
        <f>BS14*1.12*1.01</f>
        <v>38.46</v>
      </c>
      <c r="HR14" s="16">
        <v>2</v>
      </c>
      <c r="HS14" s="16" t="s">
        <v>35</v>
      </c>
      <c r="HT14" s="16" t="s">
        <v>44</v>
      </c>
      <c r="HU14" s="16">
        <v>10</v>
      </c>
      <c r="HV14" s="16" t="s">
        <v>38</v>
      </c>
    </row>
    <row r="15" spans="1:230" s="15" customFormat="1" ht="71.25" customHeight="1">
      <c r="A15" s="75">
        <v>3</v>
      </c>
      <c r="B15" s="80" t="s">
        <v>188</v>
      </c>
      <c r="C15" s="71" t="s">
        <v>162</v>
      </c>
      <c r="D15" s="82">
        <v>5.368</v>
      </c>
      <c r="E15" s="85" t="s">
        <v>160</v>
      </c>
      <c r="F15" s="83">
        <v>19.23</v>
      </c>
      <c r="G15" s="57">
        <v>160.15</v>
      </c>
      <c r="H15" s="47"/>
      <c r="I15" s="46" t="s">
        <v>39</v>
      </c>
      <c r="J15" s="48">
        <f t="shared" si="0"/>
        <v>1</v>
      </c>
      <c r="K15" s="49" t="s">
        <v>64</v>
      </c>
      <c r="L15" s="49" t="s">
        <v>7</v>
      </c>
      <c r="M15" s="58"/>
      <c r="N15" s="57"/>
      <c r="O15" s="57"/>
      <c r="P15" s="59"/>
      <c r="Q15" s="57"/>
      <c r="R15" s="57"/>
      <c r="S15" s="59"/>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0">
        <f t="shared" si="1"/>
        <v>103.23</v>
      </c>
      <c r="BB15" s="61">
        <f t="shared" si="2"/>
        <v>103.23</v>
      </c>
      <c r="BC15" s="56" t="str">
        <f t="shared" si="3"/>
        <v>INR  One Hundred &amp; Three  and Paise Twenty Three Only</v>
      </c>
      <c r="BD15" s="69">
        <v>119.27</v>
      </c>
      <c r="BE15" s="72">
        <f aca="true" t="shared" si="4" ref="BE15:BE77">BD15*1.12*1.01</f>
        <v>134.92</v>
      </c>
      <c r="BF15" s="72">
        <f aca="true" t="shared" si="5" ref="BF15:BF77">D15*BD15</f>
        <v>640.24</v>
      </c>
      <c r="BG15" s="72">
        <f>255.92/F15</f>
        <v>13.31</v>
      </c>
      <c r="BH15" s="73">
        <f>D15+1.9</f>
        <v>7.268</v>
      </c>
      <c r="BK15" s="15">
        <f aca="true" t="shared" si="6" ref="BK15:BK77">ROUND(F15*1.12*1.01,2)</f>
        <v>21.75</v>
      </c>
      <c r="BL15" s="15">
        <f aca="true" t="shared" si="7" ref="BL15:BL77">ROUND(F14*1.12*1.01,2)</f>
        <v>43.51</v>
      </c>
      <c r="BM15" s="15">
        <f aca="true" t="shared" si="8" ref="BM15:BM77">ROUND(F15*1.12*1.01,2)</f>
        <v>21.75</v>
      </c>
      <c r="BN15" s="72">
        <f aca="true" t="shared" si="9" ref="BN15:BN78">+(F15*1.12*1.01)</f>
        <v>21.75</v>
      </c>
      <c r="BO15" s="72">
        <v>56</v>
      </c>
      <c r="BP15" s="15">
        <f aca="true" t="shared" si="10" ref="BP15:BP78">ROUND(BO15*1.12*1.01,2)</f>
        <v>63.35</v>
      </c>
      <c r="BQ15" s="72">
        <v>60</v>
      </c>
      <c r="BR15" s="15">
        <f aca="true" t="shared" si="11" ref="BR15:BR78">ROUND(BQ15*1.12*1.01,2)</f>
        <v>67.87</v>
      </c>
      <c r="BS15" s="72">
        <v>17</v>
      </c>
      <c r="BT15" s="72">
        <f aca="true" t="shared" si="12" ref="BT15:BT78">BS15*1.12*1.01</f>
        <v>19.23</v>
      </c>
      <c r="HR15" s="16">
        <v>2</v>
      </c>
      <c r="HS15" s="16" t="s">
        <v>35</v>
      </c>
      <c r="HT15" s="16" t="s">
        <v>44</v>
      </c>
      <c r="HU15" s="16">
        <v>10</v>
      </c>
      <c r="HV15" s="16" t="s">
        <v>38</v>
      </c>
    </row>
    <row r="16" spans="1:230" s="15" customFormat="1" ht="71.25" customHeight="1">
      <c r="A16" s="75">
        <v>4</v>
      </c>
      <c r="B16" s="80" t="s">
        <v>166</v>
      </c>
      <c r="C16" s="71" t="s">
        <v>43</v>
      </c>
      <c r="D16" s="82">
        <v>756.8</v>
      </c>
      <c r="E16" s="85" t="s">
        <v>262</v>
      </c>
      <c r="F16" s="83">
        <v>21.49</v>
      </c>
      <c r="G16" s="57">
        <v>119.27</v>
      </c>
      <c r="H16" s="47"/>
      <c r="I16" s="46" t="s">
        <v>39</v>
      </c>
      <c r="J16" s="48">
        <f t="shared" si="0"/>
        <v>1</v>
      </c>
      <c r="K16" s="49" t="s">
        <v>64</v>
      </c>
      <c r="L16" s="49" t="s">
        <v>7</v>
      </c>
      <c r="M16" s="58"/>
      <c r="N16" s="57"/>
      <c r="O16" s="57"/>
      <c r="P16" s="59"/>
      <c r="Q16" s="57"/>
      <c r="R16" s="57"/>
      <c r="S16" s="59"/>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60">
        <f t="shared" si="1"/>
        <v>16263.63</v>
      </c>
      <c r="BB16" s="61">
        <f t="shared" si="2"/>
        <v>16263.63</v>
      </c>
      <c r="BC16" s="56" t="str">
        <f t="shared" si="3"/>
        <v>INR  Sixteen Thousand Two Hundred &amp; Sixty Three  and Paise Sixty Three Only</v>
      </c>
      <c r="BD16" s="69">
        <v>192.38</v>
      </c>
      <c r="BE16" s="72">
        <f t="shared" si="4"/>
        <v>217.62</v>
      </c>
      <c r="BF16" s="72">
        <f t="shared" si="5"/>
        <v>145593.18</v>
      </c>
      <c r="BG16" s="72"/>
      <c r="BH16" s="73"/>
      <c r="BI16" s="73">
        <v>30874.1</v>
      </c>
      <c r="BK16" s="15">
        <f t="shared" si="6"/>
        <v>24.31</v>
      </c>
      <c r="BL16" s="15">
        <f t="shared" si="7"/>
        <v>21.75</v>
      </c>
      <c r="BM16" s="15">
        <f t="shared" si="8"/>
        <v>24.31</v>
      </c>
      <c r="BN16" s="72">
        <f t="shared" si="9"/>
        <v>24.31</v>
      </c>
      <c r="BO16" s="72">
        <v>62</v>
      </c>
      <c r="BP16" s="15">
        <f t="shared" si="10"/>
        <v>70.13</v>
      </c>
      <c r="BQ16" s="72">
        <v>1956</v>
      </c>
      <c r="BR16" s="15">
        <f t="shared" si="11"/>
        <v>2212.63</v>
      </c>
      <c r="BS16" s="72">
        <v>19</v>
      </c>
      <c r="BT16" s="72">
        <f t="shared" si="12"/>
        <v>21.49</v>
      </c>
      <c r="HR16" s="16">
        <v>2</v>
      </c>
      <c r="HS16" s="16" t="s">
        <v>35</v>
      </c>
      <c r="HT16" s="16" t="s">
        <v>44</v>
      </c>
      <c r="HU16" s="16">
        <v>10</v>
      </c>
      <c r="HV16" s="16" t="s">
        <v>38</v>
      </c>
    </row>
    <row r="17" spans="1:230" s="15" customFormat="1" ht="126" customHeight="1">
      <c r="A17" s="75">
        <v>5</v>
      </c>
      <c r="B17" s="80" t="s">
        <v>189</v>
      </c>
      <c r="C17" s="71" t="s">
        <v>45</v>
      </c>
      <c r="D17" s="82">
        <v>200</v>
      </c>
      <c r="E17" s="85" t="s">
        <v>262</v>
      </c>
      <c r="F17" s="83">
        <v>138.01</v>
      </c>
      <c r="G17" s="57">
        <v>77.54</v>
      </c>
      <c r="H17" s="47"/>
      <c r="I17" s="46" t="s">
        <v>39</v>
      </c>
      <c r="J17" s="48">
        <f t="shared" si="0"/>
        <v>1</v>
      </c>
      <c r="K17" s="49" t="s">
        <v>64</v>
      </c>
      <c r="L17" s="49" t="s">
        <v>7</v>
      </c>
      <c r="M17" s="58"/>
      <c r="N17" s="57"/>
      <c r="O17" s="57"/>
      <c r="P17" s="59"/>
      <c r="Q17" s="57"/>
      <c r="R17" s="57"/>
      <c r="S17" s="59"/>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60">
        <f t="shared" si="1"/>
        <v>27602</v>
      </c>
      <c r="BB17" s="61">
        <f t="shared" si="2"/>
        <v>27602</v>
      </c>
      <c r="BC17" s="56" t="str">
        <f t="shared" si="3"/>
        <v>INR  Twenty Seven Thousand Six Hundred &amp; Two  Only</v>
      </c>
      <c r="BD17" s="69">
        <v>148</v>
      </c>
      <c r="BE17" s="72">
        <f t="shared" si="4"/>
        <v>167.42</v>
      </c>
      <c r="BF17" s="72">
        <f t="shared" si="5"/>
        <v>29600</v>
      </c>
      <c r="BG17" s="72"/>
      <c r="BK17" s="15">
        <f t="shared" si="6"/>
        <v>156.12</v>
      </c>
      <c r="BL17" s="15">
        <f t="shared" si="7"/>
        <v>24.31</v>
      </c>
      <c r="BM17" s="15">
        <f t="shared" si="8"/>
        <v>156.12</v>
      </c>
      <c r="BN17" s="72">
        <f t="shared" si="9"/>
        <v>156.12</v>
      </c>
      <c r="BO17" s="72">
        <v>839</v>
      </c>
      <c r="BP17" s="15">
        <f t="shared" si="10"/>
        <v>949.08</v>
      </c>
      <c r="BQ17" s="72">
        <v>50</v>
      </c>
      <c r="BR17" s="15">
        <f t="shared" si="11"/>
        <v>56.56</v>
      </c>
      <c r="BS17" s="72">
        <v>122</v>
      </c>
      <c r="BT17" s="72">
        <f t="shared" si="12"/>
        <v>138.01</v>
      </c>
      <c r="HR17" s="16">
        <v>2</v>
      </c>
      <c r="HS17" s="16" t="s">
        <v>35</v>
      </c>
      <c r="HT17" s="16" t="s">
        <v>44</v>
      </c>
      <c r="HU17" s="16">
        <v>10</v>
      </c>
      <c r="HV17" s="16" t="s">
        <v>38</v>
      </c>
    </row>
    <row r="18" spans="1:230" s="15" customFormat="1" ht="115.5" customHeight="1">
      <c r="A18" s="75">
        <v>6</v>
      </c>
      <c r="B18" s="80" t="s">
        <v>190</v>
      </c>
      <c r="C18" s="71" t="s">
        <v>48</v>
      </c>
      <c r="D18" s="82">
        <v>400</v>
      </c>
      <c r="E18" s="85" t="s">
        <v>262</v>
      </c>
      <c r="F18" s="83">
        <v>173.07</v>
      </c>
      <c r="G18" s="57">
        <v>327</v>
      </c>
      <c r="H18" s="47"/>
      <c r="I18" s="46" t="s">
        <v>39</v>
      </c>
      <c r="J18" s="48">
        <f t="shared" si="0"/>
        <v>1</v>
      </c>
      <c r="K18" s="49" t="s">
        <v>64</v>
      </c>
      <c r="L18" s="49" t="s">
        <v>7</v>
      </c>
      <c r="M18" s="58"/>
      <c r="N18" s="57"/>
      <c r="O18" s="57"/>
      <c r="P18" s="59"/>
      <c r="Q18" s="57"/>
      <c r="R18" s="57"/>
      <c r="S18" s="59"/>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60">
        <f t="shared" si="1"/>
        <v>69228</v>
      </c>
      <c r="BB18" s="61">
        <f t="shared" si="2"/>
        <v>69228</v>
      </c>
      <c r="BC18" s="56" t="str">
        <f t="shared" si="3"/>
        <v>INR  Sixty Nine Thousand Two Hundred &amp; Twenty Eight  Only</v>
      </c>
      <c r="BD18" s="69">
        <v>228</v>
      </c>
      <c r="BE18" s="72">
        <f t="shared" si="4"/>
        <v>257.91</v>
      </c>
      <c r="BF18" s="72">
        <f t="shared" si="5"/>
        <v>91200</v>
      </c>
      <c r="BG18" s="72"/>
      <c r="BK18" s="15">
        <f t="shared" si="6"/>
        <v>195.78</v>
      </c>
      <c r="BL18" s="15">
        <f t="shared" si="7"/>
        <v>156.12</v>
      </c>
      <c r="BM18" s="15">
        <f t="shared" si="8"/>
        <v>195.78</v>
      </c>
      <c r="BN18" s="72">
        <f t="shared" si="9"/>
        <v>195.78</v>
      </c>
      <c r="BO18" s="72">
        <v>447</v>
      </c>
      <c r="BP18" s="15">
        <f t="shared" si="10"/>
        <v>505.65</v>
      </c>
      <c r="BQ18" s="72">
        <v>939</v>
      </c>
      <c r="BR18" s="15">
        <f t="shared" si="11"/>
        <v>1062.2</v>
      </c>
      <c r="BS18" s="72">
        <v>153</v>
      </c>
      <c r="BT18" s="72">
        <f t="shared" si="12"/>
        <v>173.07</v>
      </c>
      <c r="HR18" s="16">
        <v>2</v>
      </c>
      <c r="HS18" s="16" t="s">
        <v>35</v>
      </c>
      <c r="HT18" s="16" t="s">
        <v>44</v>
      </c>
      <c r="HU18" s="16">
        <v>10</v>
      </c>
      <c r="HV18" s="16" t="s">
        <v>38</v>
      </c>
    </row>
    <row r="19" spans="1:230" s="15" customFormat="1" ht="115.5" customHeight="1">
      <c r="A19" s="75">
        <v>7</v>
      </c>
      <c r="B19" s="80" t="s">
        <v>191</v>
      </c>
      <c r="C19" s="71" t="s">
        <v>49</v>
      </c>
      <c r="D19" s="82">
        <v>500</v>
      </c>
      <c r="E19" s="85" t="s">
        <v>262</v>
      </c>
      <c r="F19" s="83">
        <v>152.71</v>
      </c>
      <c r="G19" s="57">
        <v>10</v>
      </c>
      <c r="H19" s="47"/>
      <c r="I19" s="46" t="s">
        <v>39</v>
      </c>
      <c r="J19" s="48">
        <f t="shared" si="0"/>
        <v>1</v>
      </c>
      <c r="K19" s="49" t="s">
        <v>64</v>
      </c>
      <c r="L19" s="49" t="s">
        <v>7</v>
      </c>
      <c r="M19" s="58"/>
      <c r="N19" s="57"/>
      <c r="O19" s="57"/>
      <c r="P19" s="59"/>
      <c r="Q19" s="57"/>
      <c r="R19" s="57"/>
      <c r="S19" s="59"/>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60">
        <f t="shared" si="1"/>
        <v>76355</v>
      </c>
      <c r="BB19" s="61">
        <f t="shared" si="2"/>
        <v>76355</v>
      </c>
      <c r="BC19" s="56" t="str">
        <f t="shared" si="3"/>
        <v>INR  Seventy Six Thousand Three Hundred &amp; Fifty Five  Only</v>
      </c>
      <c r="BD19" s="69">
        <v>148</v>
      </c>
      <c r="BE19" s="72">
        <f t="shared" si="4"/>
        <v>167.42</v>
      </c>
      <c r="BF19" s="72">
        <f t="shared" si="5"/>
        <v>74000</v>
      </c>
      <c r="BG19" s="72"/>
      <c r="BK19" s="15">
        <f t="shared" si="6"/>
        <v>172.75</v>
      </c>
      <c r="BL19" s="15">
        <f t="shared" si="7"/>
        <v>195.78</v>
      </c>
      <c r="BM19" s="15">
        <f t="shared" si="8"/>
        <v>172.75</v>
      </c>
      <c r="BN19" s="72">
        <f t="shared" si="9"/>
        <v>172.75</v>
      </c>
      <c r="BO19" s="72">
        <v>19</v>
      </c>
      <c r="BP19" s="15">
        <f t="shared" si="10"/>
        <v>21.49</v>
      </c>
      <c r="BQ19" s="72">
        <v>447</v>
      </c>
      <c r="BR19" s="15">
        <f t="shared" si="11"/>
        <v>505.65</v>
      </c>
      <c r="BS19" s="72">
        <v>135</v>
      </c>
      <c r="BT19" s="72">
        <f t="shared" si="12"/>
        <v>152.71</v>
      </c>
      <c r="HR19" s="16">
        <v>3</v>
      </c>
      <c r="HS19" s="16" t="s">
        <v>46</v>
      </c>
      <c r="HT19" s="16" t="s">
        <v>47</v>
      </c>
      <c r="HU19" s="16">
        <v>10</v>
      </c>
      <c r="HV19" s="16" t="s">
        <v>38</v>
      </c>
    </row>
    <row r="20" spans="1:230" s="15" customFormat="1" ht="145.5" customHeight="1">
      <c r="A20" s="75">
        <v>8</v>
      </c>
      <c r="B20" s="80" t="s">
        <v>282</v>
      </c>
      <c r="C20" s="71" t="s">
        <v>50</v>
      </c>
      <c r="D20" s="82">
        <v>500</v>
      </c>
      <c r="E20" s="85" t="s">
        <v>262</v>
      </c>
      <c r="F20" s="83">
        <v>51.02</v>
      </c>
      <c r="G20" s="57">
        <v>11</v>
      </c>
      <c r="H20" s="47"/>
      <c r="I20" s="46" t="s">
        <v>39</v>
      </c>
      <c r="J20" s="48">
        <f t="shared" si="0"/>
        <v>1</v>
      </c>
      <c r="K20" s="49" t="s">
        <v>64</v>
      </c>
      <c r="L20" s="49" t="s">
        <v>7</v>
      </c>
      <c r="M20" s="58"/>
      <c r="N20" s="57"/>
      <c r="O20" s="57"/>
      <c r="P20" s="59"/>
      <c r="Q20" s="57"/>
      <c r="R20" s="57"/>
      <c r="S20" s="59"/>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60">
        <f t="shared" si="1"/>
        <v>25510</v>
      </c>
      <c r="BB20" s="61">
        <f t="shared" si="2"/>
        <v>25510</v>
      </c>
      <c r="BC20" s="56" t="str">
        <f t="shared" si="3"/>
        <v>INR  Twenty Five Thousand Five Hundred &amp; Ten  Only</v>
      </c>
      <c r="BD20" s="69">
        <v>93</v>
      </c>
      <c r="BE20" s="72">
        <f t="shared" si="4"/>
        <v>105.2</v>
      </c>
      <c r="BF20" s="72">
        <f t="shared" si="5"/>
        <v>46500</v>
      </c>
      <c r="BG20" s="72"/>
      <c r="BK20" s="15">
        <f t="shared" si="6"/>
        <v>57.71</v>
      </c>
      <c r="BL20" s="15">
        <f t="shared" si="7"/>
        <v>172.75</v>
      </c>
      <c r="BM20" s="15">
        <f t="shared" si="8"/>
        <v>57.71</v>
      </c>
      <c r="BN20" s="72">
        <f t="shared" si="9"/>
        <v>57.71</v>
      </c>
      <c r="BO20" s="72">
        <v>10.13</v>
      </c>
      <c r="BP20" s="15">
        <f t="shared" si="10"/>
        <v>11.46</v>
      </c>
      <c r="BQ20" s="72">
        <v>19</v>
      </c>
      <c r="BR20" s="15">
        <f t="shared" si="11"/>
        <v>21.49</v>
      </c>
      <c r="BS20" s="72">
        <v>45.1</v>
      </c>
      <c r="BT20" s="72">
        <f t="shared" si="12"/>
        <v>51.02</v>
      </c>
      <c r="HR20" s="16">
        <v>3</v>
      </c>
      <c r="HS20" s="16" t="s">
        <v>46</v>
      </c>
      <c r="HT20" s="16" t="s">
        <v>47</v>
      </c>
      <c r="HU20" s="16">
        <v>10</v>
      </c>
      <c r="HV20" s="16" t="s">
        <v>38</v>
      </c>
    </row>
    <row r="21" spans="1:230" s="15" customFormat="1" ht="114" customHeight="1">
      <c r="A21" s="75">
        <v>9</v>
      </c>
      <c r="B21" s="80" t="s">
        <v>192</v>
      </c>
      <c r="C21" s="71" t="s">
        <v>51</v>
      </c>
      <c r="D21" s="82">
        <v>30</v>
      </c>
      <c r="E21" s="85" t="s">
        <v>262</v>
      </c>
      <c r="F21" s="83">
        <v>165.16</v>
      </c>
      <c r="G21" s="57">
        <v>447</v>
      </c>
      <c r="H21" s="47"/>
      <c r="I21" s="46" t="s">
        <v>39</v>
      </c>
      <c r="J21" s="48">
        <f t="shared" si="0"/>
        <v>1</v>
      </c>
      <c r="K21" s="49" t="s">
        <v>64</v>
      </c>
      <c r="L21" s="49" t="s">
        <v>7</v>
      </c>
      <c r="M21" s="58"/>
      <c r="N21" s="57"/>
      <c r="O21" s="57"/>
      <c r="P21" s="59"/>
      <c r="Q21" s="57"/>
      <c r="R21" s="57"/>
      <c r="S21" s="59"/>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60">
        <f t="shared" si="1"/>
        <v>4954.8</v>
      </c>
      <c r="BB21" s="61">
        <f t="shared" si="2"/>
        <v>4954.8</v>
      </c>
      <c r="BC21" s="56" t="str">
        <f t="shared" si="3"/>
        <v>INR  Four Thousand Nine Hundred &amp; Fifty Four  and Paise Eighty Only</v>
      </c>
      <c r="BD21" s="69">
        <v>77.54</v>
      </c>
      <c r="BE21" s="72">
        <f t="shared" si="4"/>
        <v>87.71</v>
      </c>
      <c r="BF21" s="72">
        <f t="shared" si="5"/>
        <v>2326.2</v>
      </c>
      <c r="BG21" s="72"/>
      <c r="BK21" s="15">
        <f t="shared" si="6"/>
        <v>186.83</v>
      </c>
      <c r="BL21" s="15">
        <f t="shared" si="7"/>
        <v>57.71</v>
      </c>
      <c r="BM21" s="15">
        <f t="shared" si="8"/>
        <v>186.83</v>
      </c>
      <c r="BN21" s="72">
        <f t="shared" si="9"/>
        <v>186.83</v>
      </c>
      <c r="BO21" s="72">
        <v>7</v>
      </c>
      <c r="BP21" s="15">
        <f t="shared" si="10"/>
        <v>7.92</v>
      </c>
      <c r="BQ21" s="72">
        <v>18</v>
      </c>
      <c r="BR21" s="15">
        <f t="shared" si="11"/>
        <v>20.36</v>
      </c>
      <c r="BS21" s="72">
        <v>146</v>
      </c>
      <c r="BT21" s="72">
        <f t="shared" si="12"/>
        <v>165.16</v>
      </c>
      <c r="HR21" s="16">
        <v>1.01</v>
      </c>
      <c r="HS21" s="16" t="s">
        <v>40</v>
      </c>
      <c r="HT21" s="16" t="s">
        <v>36</v>
      </c>
      <c r="HU21" s="16">
        <v>123.223</v>
      </c>
      <c r="HV21" s="16" t="s">
        <v>38</v>
      </c>
    </row>
    <row r="22" spans="1:230" s="15" customFormat="1" ht="123.75" customHeight="1">
      <c r="A22" s="75">
        <v>10</v>
      </c>
      <c r="B22" s="80" t="s">
        <v>193</v>
      </c>
      <c r="C22" s="71" t="s">
        <v>52</v>
      </c>
      <c r="D22" s="82">
        <v>30</v>
      </c>
      <c r="E22" s="85" t="s">
        <v>165</v>
      </c>
      <c r="F22" s="83">
        <v>134.61</v>
      </c>
      <c r="G22" s="57">
        <v>497</v>
      </c>
      <c r="H22" s="47"/>
      <c r="I22" s="46" t="s">
        <v>39</v>
      </c>
      <c r="J22" s="48">
        <f t="shared" si="0"/>
        <v>1</v>
      </c>
      <c r="K22" s="49" t="s">
        <v>64</v>
      </c>
      <c r="L22" s="49" t="s">
        <v>7</v>
      </c>
      <c r="M22" s="58"/>
      <c r="N22" s="57"/>
      <c r="O22" s="57"/>
      <c r="P22" s="59"/>
      <c r="Q22" s="57"/>
      <c r="R22" s="57"/>
      <c r="S22" s="59"/>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60">
        <f t="shared" si="1"/>
        <v>4038.3</v>
      </c>
      <c r="BB22" s="61">
        <f t="shared" si="2"/>
        <v>4038.3</v>
      </c>
      <c r="BC22" s="56" t="str">
        <f t="shared" si="3"/>
        <v>INR  Four Thousand  &amp;Thirty Eight  and Paise Thirty Only</v>
      </c>
      <c r="BD22" s="69">
        <v>172.18</v>
      </c>
      <c r="BE22" s="72">
        <f t="shared" si="4"/>
        <v>194.77</v>
      </c>
      <c r="BF22" s="72">
        <f t="shared" si="5"/>
        <v>5165.4</v>
      </c>
      <c r="BG22" s="72"/>
      <c r="BK22" s="15">
        <f t="shared" si="6"/>
        <v>152.27</v>
      </c>
      <c r="BL22" s="15">
        <f t="shared" si="7"/>
        <v>186.83</v>
      </c>
      <c r="BM22" s="15">
        <f t="shared" si="8"/>
        <v>152.27</v>
      </c>
      <c r="BN22" s="72">
        <f t="shared" si="9"/>
        <v>152.27</v>
      </c>
      <c r="BO22" s="72">
        <v>119</v>
      </c>
      <c r="BP22" s="15">
        <f t="shared" si="10"/>
        <v>134.61</v>
      </c>
      <c r="BQ22" s="72">
        <v>10.1</v>
      </c>
      <c r="BR22" s="15">
        <f t="shared" si="11"/>
        <v>11.43</v>
      </c>
      <c r="BS22" s="72">
        <v>119</v>
      </c>
      <c r="BT22" s="72">
        <f t="shared" si="12"/>
        <v>134.61</v>
      </c>
      <c r="HR22" s="16">
        <v>1.02</v>
      </c>
      <c r="HS22" s="16" t="s">
        <v>41</v>
      </c>
      <c r="HT22" s="16" t="s">
        <v>42</v>
      </c>
      <c r="HU22" s="16">
        <v>213</v>
      </c>
      <c r="HV22" s="16" t="s">
        <v>38</v>
      </c>
    </row>
    <row r="23" spans="1:230" s="15" customFormat="1" ht="167.25" customHeight="1">
      <c r="A23" s="75">
        <v>11</v>
      </c>
      <c r="B23" s="80" t="s">
        <v>194</v>
      </c>
      <c r="C23" s="71" t="s">
        <v>53</v>
      </c>
      <c r="D23" s="82">
        <v>7</v>
      </c>
      <c r="E23" s="85" t="s">
        <v>165</v>
      </c>
      <c r="F23" s="83">
        <v>3007.86</v>
      </c>
      <c r="G23" s="57">
        <v>1956</v>
      </c>
      <c r="H23" s="47"/>
      <c r="I23" s="46" t="s">
        <v>39</v>
      </c>
      <c r="J23" s="48">
        <f t="shared" si="0"/>
        <v>1</v>
      </c>
      <c r="K23" s="49" t="s">
        <v>64</v>
      </c>
      <c r="L23" s="49" t="s">
        <v>7</v>
      </c>
      <c r="M23" s="58"/>
      <c r="N23" s="57"/>
      <c r="O23" s="57"/>
      <c r="P23" s="59"/>
      <c r="Q23" s="57"/>
      <c r="R23" s="57"/>
      <c r="S23" s="59"/>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60">
        <f t="shared" si="1"/>
        <v>21055.02</v>
      </c>
      <c r="BB23" s="61">
        <f t="shared" si="2"/>
        <v>21055.02</v>
      </c>
      <c r="BC23" s="56" t="str">
        <f t="shared" si="3"/>
        <v>INR  Twenty One Thousand  &amp;Fifty Five  and Paise Two Only</v>
      </c>
      <c r="BD23" s="69">
        <v>266</v>
      </c>
      <c r="BE23" s="72">
        <f t="shared" si="4"/>
        <v>300.9</v>
      </c>
      <c r="BF23" s="72">
        <f t="shared" si="5"/>
        <v>1862</v>
      </c>
      <c r="BG23" s="72"/>
      <c r="BK23" s="15">
        <f t="shared" si="6"/>
        <v>3402.49</v>
      </c>
      <c r="BL23" s="15">
        <f t="shared" si="7"/>
        <v>152.27</v>
      </c>
      <c r="BM23" s="15">
        <f t="shared" si="8"/>
        <v>3402.49</v>
      </c>
      <c r="BN23" s="72">
        <f t="shared" si="9"/>
        <v>3402.49</v>
      </c>
      <c r="BO23" s="72">
        <v>126</v>
      </c>
      <c r="BP23" s="15">
        <f t="shared" si="10"/>
        <v>142.53</v>
      </c>
      <c r="BQ23" s="72">
        <v>309</v>
      </c>
      <c r="BR23" s="15">
        <f t="shared" si="11"/>
        <v>349.54</v>
      </c>
      <c r="BS23" s="72">
        <v>2659</v>
      </c>
      <c r="BT23" s="72">
        <f t="shared" si="12"/>
        <v>3007.86</v>
      </c>
      <c r="HR23" s="16">
        <v>3</v>
      </c>
      <c r="HS23" s="16" t="s">
        <v>46</v>
      </c>
      <c r="HT23" s="16" t="s">
        <v>47</v>
      </c>
      <c r="HU23" s="16">
        <v>10</v>
      </c>
      <c r="HV23" s="16" t="s">
        <v>38</v>
      </c>
    </row>
    <row r="24" spans="1:230" s="15" customFormat="1" ht="167.25" customHeight="1">
      <c r="A24" s="75">
        <v>12</v>
      </c>
      <c r="B24" s="80" t="s">
        <v>195</v>
      </c>
      <c r="C24" s="71" t="s">
        <v>54</v>
      </c>
      <c r="D24" s="82">
        <v>2.52</v>
      </c>
      <c r="E24" s="85" t="s">
        <v>165</v>
      </c>
      <c r="F24" s="83">
        <v>3041.8</v>
      </c>
      <c r="G24" s="57">
        <v>2006</v>
      </c>
      <c r="H24" s="47"/>
      <c r="I24" s="46" t="s">
        <v>39</v>
      </c>
      <c r="J24" s="48">
        <f t="shared" si="0"/>
        <v>1</v>
      </c>
      <c r="K24" s="49" t="s">
        <v>64</v>
      </c>
      <c r="L24" s="49" t="s">
        <v>7</v>
      </c>
      <c r="M24" s="58"/>
      <c r="N24" s="57"/>
      <c r="O24" s="57"/>
      <c r="P24" s="59"/>
      <c r="Q24" s="57"/>
      <c r="R24" s="57"/>
      <c r="S24" s="59"/>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60">
        <f t="shared" si="1"/>
        <v>7665.34</v>
      </c>
      <c r="BB24" s="61">
        <f t="shared" si="2"/>
        <v>7665.34</v>
      </c>
      <c r="BC24" s="56" t="str">
        <f t="shared" si="3"/>
        <v>INR  Seven Thousand Six Hundred &amp; Sixty Five  and Paise Thirty Four Only</v>
      </c>
      <c r="BD24" s="69">
        <v>4737.22</v>
      </c>
      <c r="BE24" s="72">
        <f t="shared" si="4"/>
        <v>5358.74</v>
      </c>
      <c r="BF24" s="72">
        <f t="shared" si="5"/>
        <v>11937.79</v>
      </c>
      <c r="BG24" s="72"/>
      <c r="BK24" s="15">
        <f t="shared" si="6"/>
        <v>3440.88</v>
      </c>
      <c r="BL24" s="15">
        <f t="shared" si="7"/>
        <v>3402.49</v>
      </c>
      <c r="BM24" s="15">
        <f t="shared" si="8"/>
        <v>3440.88</v>
      </c>
      <c r="BN24" s="72">
        <f t="shared" si="9"/>
        <v>3440.88</v>
      </c>
      <c r="BO24" s="72">
        <v>497</v>
      </c>
      <c r="BP24" s="15">
        <f t="shared" si="10"/>
        <v>562.21</v>
      </c>
      <c r="BQ24" s="72">
        <v>90</v>
      </c>
      <c r="BR24" s="15">
        <f t="shared" si="11"/>
        <v>101.81</v>
      </c>
      <c r="BS24" s="72">
        <v>2689</v>
      </c>
      <c r="BT24" s="72">
        <f t="shared" si="12"/>
        <v>3041.8</v>
      </c>
      <c r="HR24" s="16">
        <v>1.01</v>
      </c>
      <c r="HS24" s="16" t="s">
        <v>40</v>
      </c>
      <c r="HT24" s="16" t="s">
        <v>36</v>
      </c>
      <c r="HU24" s="16">
        <v>123.223</v>
      </c>
      <c r="HV24" s="16" t="s">
        <v>38</v>
      </c>
    </row>
    <row r="25" spans="1:230" s="15" customFormat="1" ht="121.5" customHeight="1">
      <c r="A25" s="75">
        <v>13</v>
      </c>
      <c r="B25" s="80" t="s">
        <v>196</v>
      </c>
      <c r="C25" s="71" t="s">
        <v>55</v>
      </c>
      <c r="D25" s="82">
        <v>0.5</v>
      </c>
      <c r="E25" s="85" t="s">
        <v>263</v>
      </c>
      <c r="F25" s="83">
        <v>85487.05</v>
      </c>
      <c r="G25" s="57">
        <v>889</v>
      </c>
      <c r="H25" s="47"/>
      <c r="I25" s="46" t="s">
        <v>39</v>
      </c>
      <c r="J25" s="48">
        <f t="shared" si="0"/>
        <v>1</v>
      </c>
      <c r="K25" s="49" t="s">
        <v>64</v>
      </c>
      <c r="L25" s="49" t="s">
        <v>7</v>
      </c>
      <c r="M25" s="58"/>
      <c r="N25" s="57"/>
      <c r="O25" s="57"/>
      <c r="P25" s="59"/>
      <c r="Q25" s="57"/>
      <c r="R25" s="57"/>
      <c r="S25" s="59"/>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60">
        <f t="shared" si="1"/>
        <v>42743.53</v>
      </c>
      <c r="BB25" s="61">
        <f t="shared" si="2"/>
        <v>42743.53</v>
      </c>
      <c r="BC25" s="56" t="str">
        <f t="shared" si="3"/>
        <v>INR  Forty Two Thousand Seven Hundred &amp; Forty Three  and Paise Fifty Three Only</v>
      </c>
      <c r="BD25" s="69">
        <v>5857</v>
      </c>
      <c r="BE25" s="72">
        <f t="shared" si="4"/>
        <v>6625.44</v>
      </c>
      <c r="BF25" s="72">
        <f t="shared" si="5"/>
        <v>2928.5</v>
      </c>
      <c r="BG25" s="72"/>
      <c r="BK25" s="15">
        <f t="shared" si="6"/>
        <v>96702.95</v>
      </c>
      <c r="BL25" s="15">
        <f t="shared" si="7"/>
        <v>3440.88</v>
      </c>
      <c r="BM25" s="15">
        <f t="shared" si="8"/>
        <v>96702.95</v>
      </c>
      <c r="BN25" s="72">
        <f t="shared" si="9"/>
        <v>96702.95</v>
      </c>
      <c r="BO25" s="72">
        <v>2581</v>
      </c>
      <c r="BP25" s="15">
        <f t="shared" si="10"/>
        <v>2919.63</v>
      </c>
      <c r="BQ25" s="72">
        <v>21</v>
      </c>
      <c r="BR25" s="15">
        <f t="shared" si="11"/>
        <v>23.76</v>
      </c>
      <c r="BS25" s="72">
        <v>75572</v>
      </c>
      <c r="BT25" s="72">
        <f t="shared" si="12"/>
        <v>85487.05</v>
      </c>
      <c r="HR25" s="16"/>
      <c r="HS25" s="16"/>
      <c r="HT25" s="16"/>
      <c r="HU25" s="16"/>
      <c r="HV25" s="16"/>
    </row>
    <row r="26" spans="1:230" s="15" customFormat="1" ht="75" customHeight="1">
      <c r="A26" s="75">
        <v>14</v>
      </c>
      <c r="B26" s="80" t="s">
        <v>197</v>
      </c>
      <c r="C26" s="71" t="s">
        <v>56</v>
      </c>
      <c r="D26" s="82">
        <v>100</v>
      </c>
      <c r="E26" s="85" t="s">
        <v>264</v>
      </c>
      <c r="F26" s="83">
        <v>42.99</v>
      </c>
      <c r="G26" s="57">
        <v>19</v>
      </c>
      <c r="H26" s="47"/>
      <c r="I26" s="46" t="s">
        <v>39</v>
      </c>
      <c r="J26" s="48">
        <f t="shared" si="0"/>
        <v>1</v>
      </c>
      <c r="K26" s="49" t="s">
        <v>64</v>
      </c>
      <c r="L26" s="49" t="s">
        <v>7</v>
      </c>
      <c r="M26" s="58"/>
      <c r="N26" s="57"/>
      <c r="O26" s="57"/>
      <c r="P26" s="59"/>
      <c r="Q26" s="57"/>
      <c r="R26" s="57"/>
      <c r="S26" s="59"/>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60">
        <f t="shared" si="1"/>
        <v>4299</v>
      </c>
      <c r="BB26" s="61">
        <f t="shared" si="2"/>
        <v>4299</v>
      </c>
      <c r="BC26" s="56" t="str">
        <f t="shared" si="3"/>
        <v>INR  Four Thousand Two Hundred &amp; Ninety Nine  Only</v>
      </c>
      <c r="BD26" s="69">
        <v>5952</v>
      </c>
      <c r="BE26" s="72">
        <f t="shared" si="4"/>
        <v>6732.9</v>
      </c>
      <c r="BF26" s="72">
        <f t="shared" si="5"/>
        <v>595200</v>
      </c>
      <c r="BG26" s="72"/>
      <c r="BK26" s="15">
        <f t="shared" si="6"/>
        <v>48.63</v>
      </c>
      <c r="BL26" s="15">
        <f t="shared" si="7"/>
        <v>96702.95</v>
      </c>
      <c r="BM26" s="15">
        <f t="shared" si="8"/>
        <v>48.63</v>
      </c>
      <c r="BN26" s="72">
        <f t="shared" si="9"/>
        <v>48.63</v>
      </c>
      <c r="BO26" s="72">
        <v>2359</v>
      </c>
      <c r="BP26" s="15">
        <f t="shared" si="10"/>
        <v>2668.5</v>
      </c>
      <c r="BQ26" s="72">
        <v>55</v>
      </c>
      <c r="BR26" s="15">
        <f t="shared" si="11"/>
        <v>62.22</v>
      </c>
      <c r="BS26" s="72">
        <v>38</v>
      </c>
      <c r="BT26" s="72">
        <f t="shared" si="12"/>
        <v>42.99</v>
      </c>
      <c r="HR26" s="16"/>
      <c r="HS26" s="16"/>
      <c r="HT26" s="16"/>
      <c r="HU26" s="16"/>
      <c r="HV26" s="16"/>
    </row>
    <row r="27" spans="1:230" s="15" customFormat="1" ht="113.25" customHeight="1">
      <c r="A27" s="75">
        <v>15</v>
      </c>
      <c r="B27" s="80" t="s">
        <v>198</v>
      </c>
      <c r="C27" s="71" t="s">
        <v>57</v>
      </c>
      <c r="D27" s="82">
        <v>100</v>
      </c>
      <c r="E27" s="85" t="s">
        <v>265</v>
      </c>
      <c r="F27" s="83">
        <v>91.63</v>
      </c>
      <c r="G27" s="57">
        <v>50</v>
      </c>
      <c r="H27" s="47"/>
      <c r="I27" s="46" t="s">
        <v>39</v>
      </c>
      <c r="J27" s="48">
        <f t="shared" si="0"/>
        <v>1</v>
      </c>
      <c r="K27" s="49" t="s">
        <v>64</v>
      </c>
      <c r="L27" s="49" t="s">
        <v>7</v>
      </c>
      <c r="M27" s="58"/>
      <c r="N27" s="57"/>
      <c r="O27" s="57"/>
      <c r="P27" s="59"/>
      <c r="Q27" s="57"/>
      <c r="R27" s="57"/>
      <c r="S27" s="59"/>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60">
        <f t="shared" si="1"/>
        <v>9163</v>
      </c>
      <c r="BB27" s="61">
        <f t="shared" si="2"/>
        <v>9163</v>
      </c>
      <c r="BC27" s="56" t="str">
        <f t="shared" si="3"/>
        <v>INR  Nine Thousand One Hundred &amp; Sixty Three  Only</v>
      </c>
      <c r="BD27" s="69">
        <v>6047</v>
      </c>
      <c r="BE27" s="72">
        <f t="shared" si="4"/>
        <v>6840.37</v>
      </c>
      <c r="BF27" s="72">
        <f t="shared" si="5"/>
        <v>604700</v>
      </c>
      <c r="BG27" s="72"/>
      <c r="BK27" s="15">
        <f t="shared" si="6"/>
        <v>103.65</v>
      </c>
      <c r="BL27" s="15">
        <f t="shared" si="7"/>
        <v>48.63</v>
      </c>
      <c r="BM27" s="15">
        <f t="shared" si="8"/>
        <v>103.65</v>
      </c>
      <c r="BN27" s="72">
        <f t="shared" si="9"/>
        <v>103.65</v>
      </c>
      <c r="BO27" s="72">
        <v>21</v>
      </c>
      <c r="BP27" s="15">
        <f t="shared" si="10"/>
        <v>23.76</v>
      </c>
      <c r="BQ27" s="72">
        <v>119</v>
      </c>
      <c r="BR27" s="15">
        <f t="shared" si="11"/>
        <v>134.61</v>
      </c>
      <c r="BS27" s="72">
        <v>81</v>
      </c>
      <c r="BT27" s="72">
        <f t="shared" si="12"/>
        <v>91.63</v>
      </c>
      <c r="HR27" s="16"/>
      <c r="HS27" s="16"/>
      <c r="HT27" s="16"/>
      <c r="HU27" s="16"/>
      <c r="HV27" s="16"/>
    </row>
    <row r="28" spans="1:230" s="15" customFormat="1" ht="107.25" customHeight="1">
      <c r="A28" s="75">
        <v>16</v>
      </c>
      <c r="B28" s="80" t="s">
        <v>199</v>
      </c>
      <c r="C28" s="71" t="s">
        <v>58</v>
      </c>
      <c r="D28" s="82">
        <v>30</v>
      </c>
      <c r="E28" s="85" t="s">
        <v>160</v>
      </c>
      <c r="F28" s="83">
        <v>32.8</v>
      </c>
      <c r="G28" s="57">
        <v>56</v>
      </c>
      <c r="H28" s="47"/>
      <c r="I28" s="46" t="s">
        <v>39</v>
      </c>
      <c r="J28" s="48">
        <f t="shared" si="0"/>
        <v>1</v>
      </c>
      <c r="K28" s="49" t="s">
        <v>64</v>
      </c>
      <c r="L28" s="49" t="s">
        <v>7</v>
      </c>
      <c r="M28" s="58"/>
      <c r="N28" s="57"/>
      <c r="O28" s="57"/>
      <c r="P28" s="59"/>
      <c r="Q28" s="57"/>
      <c r="R28" s="57"/>
      <c r="S28" s="59"/>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60">
        <f t="shared" si="1"/>
        <v>984</v>
      </c>
      <c r="BB28" s="61">
        <f t="shared" si="2"/>
        <v>984</v>
      </c>
      <c r="BC28" s="56" t="str">
        <f t="shared" si="3"/>
        <v>INR  Nine Hundred &amp; Eighty Four  Only</v>
      </c>
      <c r="BD28" s="69">
        <v>6142</v>
      </c>
      <c r="BE28" s="72">
        <f t="shared" si="4"/>
        <v>6947.83</v>
      </c>
      <c r="BF28" s="72">
        <f t="shared" si="5"/>
        <v>184260</v>
      </c>
      <c r="BG28" s="72"/>
      <c r="BK28" s="15">
        <f t="shared" si="6"/>
        <v>37.1</v>
      </c>
      <c r="BL28" s="15">
        <f t="shared" si="7"/>
        <v>103.65</v>
      </c>
      <c r="BM28" s="15">
        <f t="shared" si="8"/>
        <v>37.1</v>
      </c>
      <c r="BN28" s="72">
        <f t="shared" si="9"/>
        <v>37.1</v>
      </c>
      <c r="BO28" s="72">
        <v>129</v>
      </c>
      <c r="BP28" s="15">
        <f t="shared" si="10"/>
        <v>145.92</v>
      </c>
      <c r="BQ28" s="72">
        <v>126</v>
      </c>
      <c r="BR28" s="15">
        <f t="shared" si="11"/>
        <v>142.53</v>
      </c>
      <c r="BS28" s="72">
        <v>29</v>
      </c>
      <c r="BT28" s="72">
        <f t="shared" si="12"/>
        <v>32.8</v>
      </c>
      <c r="HR28" s="16"/>
      <c r="HS28" s="16"/>
      <c r="HT28" s="16"/>
      <c r="HU28" s="16"/>
      <c r="HV28" s="16"/>
    </row>
    <row r="29" spans="1:230" s="15" customFormat="1" ht="53.25" customHeight="1">
      <c r="A29" s="75">
        <v>17</v>
      </c>
      <c r="B29" s="80" t="s">
        <v>200</v>
      </c>
      <c r="C29" s="71" t="s">
        <v>59</v>
      </c>
      <c r="D29" s="82">
        <v>12</v>
      </c>
      <c r="E29" s="85" t="s">
        <v>160</v>
      </c>
      <c r="F29" s="83">
        <v>48.64</v>
      </c>
      <c r="G29" s="57">
        <v>166</v>
      </c>
      <c r="H29" s="47"/>
      <c r="I29" s="46" t="s">
        <v>39</v>
      </c>
      <c r="J29" s="48">
        <f t="shared" si="0"/>
        <v>1</v>
      </c>
      <c r="K29" s="49" t="s">
        <v>64</v>
      </c>
      <c r="L29" s="49" t="s">
        <v>7</v>
      </c>
      <c r="M29" s="58"/>
      <c r="N29" s="57"/>
      <c r="O29" s="57"/>
      <c r="P29" s="59"/>
      <c r="Q29" s="57"/>
      <c r="R29" s="57"/>
      <c r="S29" s="59"/>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60">
        <f t="shared" si="1"/>
        <v>583.68</v>
      </c>
      <c r="BB29" s="61">
        <f t="shared" si="2"/>
        <v>583.68</v>
      </c>
      <c r="BC29" s="56" t="str">
        <f t="shared" si="3"/>
        <v>INR  Five Hundred &amp; Eighty Three  and Paise Sixty Eight Only</v>
      </c>
      <c r="BD29" s="69">
        <v>399</v>
      </c>
      <c r="BE29" s="72">
        <f t="shared" si="4"/>
        <v>451.35</v>
      </c>
      <c r="BF29" s="72">
        <f t="shared" si="5"/>
        <v>4788</v>
      </c>
      <c r="BG29" s="72"/>
      <c r="BK29" s="15">
        <f t="shared" si="6"/>
        <v>55.02</v>
      </c>
      <c r="BL29" s="15">
        <f t="shared" si="7"/>
        <v>37.1</v>
      </c>
      <c r="BM29" s="15">
        <f t="shared" si="8"/>
        <v>55.02</v>
      </c>
      <c r="BN29" s="72">
        <f t="shared" si="9"/>
        <v>55.02</v>
      </c>
      <c r="BO29" s="72">
        <v>133</v>
      </c>
      <c r="BP29" s="15">
        <f t="shared" si="10"/>
        <v>150.45</v>
      </c>
      <c r="BQ29" s="72">
        <v>7</v>
      </c>
      <c r="BR29" s="15">
        <f t="shared" si="11"/>
        <v>7.92</v>
      </c>
      <c r="BS29" s="72">
        <v>43</v>
      </c>
      <c r="BT29" s="72">
        <f t="shared" si="12"/>
        <v>48.64</v>
      </c>
      <c r="HR29" s="16"/>
      <c r="HS29" s="16"/>
      <c r="HT29" s="16"/>
      <c r="HU29" s="16"/>
      <c r="HV29" s="16"/>
    </row>
    <row r="30" spans="1:230" s="15" customFormat="1" ht="66.75" customHeight="1">
      <c r="A30" s="75">
        <v>18</v>
      </c>
      <c r="B30" s="80" t="s">
        <v>201</v>
      </c>
      <c r="C30" s="71" t="s">
        <v>60</v>
      </c>
      <c r="D30" s="82">
        <v>2</v>
      </c>
      <c r="E30" s="85" t="s">
        <v>160</v>
      </c>
      <c r="F30" s="83">
        <v>179.86</v>
      </c>
      <c r="G30" s="57">
        <v>128</v>
      </c>
      <c r="H30" s="47"/>
      <c r="I30" s="46" t="s">
        <v>39</v>
      </c>
      <c r="J30" s="48">
        <f t="shared" si="0"/>
        <v>1</v>
      </c>
      <c r="K30" s="49" t="s">
        <v>64</v>
      </c>
      <c r="L30" s="49" t="s">
        <v>7</v>
      </c>
      <c r="M30" s="58"/>
      <c r="N30" s="57"/>
      <c r="O30" s="57"/>
      <c r="P30" s="59"/>
      <c r="Q30" s="57"/>
      <c r="R30" s="57"/>
      <c r="S30" s="59"/>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60">
        <f t="shared" si="1"/>
        <v>359.72</v>
      </c>
      <c r="BB30" s="61">
        <f t="shared" si="2"/>
        <v>359.72</v>
      </c>
      <c r="BC30" s="56" t="str">
        <f t="shared" si="3"/>
        <v>INR  Three Hundred &amp; Fifty Nine  and Paise Seventy Two Only</v>
      </c>
      <c r="BD30" s="69">
        <v>417</v>
      </c>
      <c r="BE30" s="72">
        <f t="shared" si="4"/>
        <v>471.71</v>
      </c>
      <c r="BF30" s="72">
        <f t="shared" si="5"/>
        <v>834</v>
      </c>
      <c r="BG30" s="72"/>
      <c r="BK30" s="15">
        <f t="shared" si="6"/>
        <v>203.46</v>
      </c>
      <c r="BL30" s="15">
        <f t="shared" si="7"/>
        <v>55.02</v>
      </c>
      <c r="BM30" s="15">
        <f t="shared" si="8"/>
        <v>203.46</v>
      </c>
      <c r="BN30" s="72">
        <f t="shared" si="9"/>
        <v>203.46</v>
      </c>
      <c r="BO30" s="72">
        <v>137</v>
      </c>
      <c r="BP30" s="15">
        <f t="shared" si="10"/>
        <v>154.97</v>
      </c>
      <c r="BQ30" s="72">
        <v>711.8</v>
      </c>
      <c r="BR30" s="15">
        <f t="shared" si="11"/>
        <v>805.19</v>
      </c>
      <c r="BS30" s="72">
        <v>159</v>
      </c>
      <c r="BT30" s="72">
        <f t="shared" si="12"/>
        <v>179.86</v>
      </c>
      <c r="HR30" s="16"/>
      <c r="HS30" s="16"/>
      <c r="HT30" s="16"/>
      <c r="HU30" s="16"/>
      <c r="HV30" s="16"/>
    </row>
    <row r="31" spans="1:230" s="15" customFormat="1" ht="60.75" customHeight="1">
      <c r="A31" s="75">
        <v>19</v>
      </c>
      <c r="B31" s="80" t="s">
        <v>202</v>
      </c>
      <c r="C31" s="71" t="s">
        <v>70</v>
      </c>
      <c r="D31" s="82">
        <v>9</v>
      </c>
      <c r="E31" s="85" t="s">
        <v>160</v>
      </c>
      <c r="F31" s="83">
        <v>19.23</v>
      </c>
      <c r="G31" s="57">
        <v>132</v>
      </c>
      <c r="H31" s="47"/>
      <c r="I31" s="46" t="s">
        <v>39</v>
      </c>
      <c r="J31" s="48">
        <f t="shared" si="0"/>
        <v>1</v>
      </c>
      <c r="K31" s="49" t="s">
        <v>64</v>
      </c>
      <c r="L31" s="49" t="s">
        <v>7</v>
      </c>
      <c r="M31" s="58"/>
      <c r="N31" s="57"/>
      <c r="O31" s="57"/>
      <c r="P31" s="59"/>
      <c r="Q31" s="57"/>
      <c r="R31" s="57"/>
      <c r="S31" s="59"/>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60">
        <f t="shared" si="1"/>
        <v>173.07</v>
      </c>
      <c r="BB31" s="61">
        <f t="shared" si="2"/>
        <v>173.07</v>
      </c>
      <c r="BC31" s="56" t="str">
        <f t="shared" si="3"/>
        <v>INR  One Hundred &amp; Seventy Three  and Paise Seven Only</v>
      </c>
      <c r="BD31" s="69">
        <v>435</v>
      </c>
      <c r="BE31" s="72">
        <f t="shared" si="4"/>
        <v>492.07</v>
      </c>
      <c r="BF31" s="72">
        <f t="shared" si="5"/>
        <v>3915</v>
      </c>
      <c r="BG31" s="72"/>
      <c r="BK31" s="15">
        <f t="shared" si="6"/>
        <v>21.75</v>
      </c>
      <c r="BL31" s="15">
        <f t="shared" si="7"/>
        <v>203.46</v>
      </c>
      <c r="BM31" s="15">
        <f t="shared" si="8"/>
        <v>21.75</v>
      </c>
      <c r="BN31" s="72">
        <f t="shared" si="9"/>
        <v>21.75</v>
      </c>
      <c r="BO31" s="72">
        <v>141</v>
      </c>
      <c r="BP31" s="15">
        <f t="shared" si="10"/>
        <v>159.5</v>
      </c>
      <c r="BQ31" s="72">
        <v>357</v>
      </c>
      <c r="BR31" s="15">
        <f t="shared" si="11"/>
        <v>403.84</v>
      </c>
      <c r="BS31" s="72">
        <v>17</v>
      </c>
      <c r="BT31" s="72">
        <f t="shared" si="12"/>
        <v>19.23</v>
      </c>
      <c r="HR31" s="16"/>
      <c r="HS31" s="16"/>
      <c r="HT31" s="16"/>
      <c r="HU31" s="16"/>
      <c r="HV31" s="16"/>
    </row>
    <row r="32" spans="1:230" s="15" customFormat="1" ht="93.75" customHeight="1">
      <c r="A32" s="75">
        <v>20</v>
      </c>
      <c r="B32" s="80" t="s">
        <v>203</v>
      </c>
      <c r="C32" s="71" t="s">
        <v>71</v>
      </c>
      <c r="D32" s="82">
        <v>3</v>
      </c>
      <c r="E32" s="85" t="s">
        <v>160</v>
      </c>
      <c r="F32" s="83">
        <v>56.56</v>
      </c>
      <c r="G32" s="57">
        <v>163</v>
      </c>
      <c r="H32" s="47"/>
      <c r="I32" s="46" t="s">
        <v>39</v>
      </c>
      <c r="J32" s="48">
        <f t="shared" si="0"/>
        <v>1</v>
      </c>
      <c r="K32" s="49" t="s">
        <v>64</v>
      </c>
      <c r="L32" s="49" t="s">
        <v>7</v>
      </c>
      <c r="M32" s="58"/>
      <c r="N32" s="57"/>
      <c r="O32" s="57"/>
      <c r="P32" s="59"/>
      <c r="Q32" s="57"/>
      <c r="R32" s="57"/>
      <c r="S32" s="59"/>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60">
        <f t="shared" si="1"/>
        <v>169.68</v>
      </c>
      <c r="BB32" s="61">
        <f t="shared" si="2"/>
        <v>169.68</v>
      </c>
      <c r="BC32" s="56" t="str">
        <f t="shared" si="3"/>
        <v>INR  One Hundred &amp; Sixty Nine  and Paise Sixty Eight Only</v>
      </c>
      <c r="BD32" s="69">
        <v>71699</v>
      </c>
      <c r="BE32" s="72">
        <f t="shared" si="4"/>
        <v>81105.91</v>
      </c>
      <c r="BF32" s="72">
        <f t="shared" si="5"/>
        <v>215097</v>
      </c>
      <c r="BG32" s="72"/>
      <c r="BK32" s="15">
        <f t="shared" si="6"/>
        <v>63.98</v>
      </c>
      <c r="BL32" s="15">
        <f t="shared" si="7"/>
        <v>21.75</v>
      </c>
      <c r="BM32" s="15">
        <f t="shared" si="8"/>
        <v>63.98</v>
      </c>
      <c r="BN32" s="72">
        <f t="shared" si="9"/>
        <v>63.98</v>
      </c>
      <c r="BO32" s="72">
        <v>166</v>
      </c>
      <c r="BP32" s="15">
        <f t="shared" si="10"/>
        <v>187.78</v>
      </c>
      <c r="BQ32" s="72">
        <v>722</v>
      </c>
      <c r="BR32" s="15">
        <f t="shared" si="11"/>
        <v>816.73</v>
      </c>
      <c r="BS32" s="72">
        <v>50</v>
      </c>
      <c r="BT32" s="72">
        <f t="shared" si="12"/>
        <v>56.56</v>
      </c>
      <c r="HR32" s="16"/>
      <c r="HS32" s="16"/>
      <c r="HT32" s="16"/>
      <c r="HU32" s="16"/>
      <c r="HV32" s="16"/>
    </row>
    <row r="33" spans="1:230" s="15" customFormat="1" ht="105" customHeight="1">
      <c r="A33" s="75">
        <v>21</v>
      </c>
      <c r="B33" s="80" t="s">
        <v>204</v>
      </c>
      <c r="C33" s="71" t="s">
        <v>72</v>
      </c>
      <c r="D33" s="82">
        <v>20</v>
      </c>
      <c r="E33" s="85" t="s">
        <v>160</v>
      </c>
      <c r="F33" s="83">
        <v>69</v>
      </c>
      <c r="G33" s="57">
        <v>167</v>
      </c>
      <c r="H33" s="47"/>
      <c r="I33" s="46" t="s">
        <v>39</v>
      </c>
      <c r="J33" s="48">
        <f t="shared" si="0"/>
        <v>1</v>
      </c>
      <c r="K33" s="49" t="s">
        <v>64</v>
      </c>
      <c r="L33" s="49" t="s">
        <v>7</v>
      </c>
      <c r="M33" s="58"/>
      <c r="N33" s="57"/>
      <c r="O33" s="57"/>
      <c r="P33" s="59"/>
      <c r="Q33" s="57"/>
      <c r="R33" s="57"/>
      <c r="S33" s="59"/>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60">
        <f t="shared" si="1"/>
        <v>1380</v>
      </c>
      <c r="BB33" s="61">
        <f t="shared" si="2"/>
        <v>1380</v>
      </c>
      <c r="BC33" s="56" t="str">
        <f t="shared" si="3"/>
        <v>INR  One Thousand Three Hundred &amp; Eighty  Only</v>
      </c>
      <c r="BD33" s="69">
        <v>72129</v>
      </c>
      <c r="BE33" s="72">
        <f t="shared" si="4"/>
        <v>81592.32</v>
      </c>
      <c r="BF33" s="72">
        <f t="shared" si="5"/>
        <v>1442580</v>
      </c>
      <c r="BG33" s="72"/>
      <c r="BK33" s="15">
        <f t="shared" si="6"/>
        <v>78.05</v>
      </c>
      <c r="BL33" s="15">
        <f t="shared" si="7"/>
        <v>63.98</v>
      </c>
      <c r="BM33" s="15">
        <f t="shared" si="8"/>
        <v>78.05</v>
      </c>
      <c r="BN33" s="72">
        <f t="shared" si="9"/>
        <v>78.05</v>
      </c>
      <c r="BO33" s="72">
        <v>170</v>
      </c>
      <c r="BP33" s="15">
        <f t="shared" si="10"/>
        <v>192.3</v>
      </c>
      <c r="BQ33" s="72">
        <v>21</v>
      </c>
      <c r="BR33" s="15">
        <f t="shared" si="11"/>
        <v>23.76</v>
      </c>
      <c r="BS33" s="72">
        <v>61</v>
      </c>
      <c r="BT33" s="72">
        <f t="shared" si="12"/>
        <v>69</v>
      </c>
      <c r="HR33" s="16"/>
      <c r="HS33" s="16"/>
      <c r="HT33" s="16"/>
      <c r="HU33" s="16"/>
      <c r="HV33" s="16"/>
    </row>
    <row r="34" spans="1:230" s="15" customFormat="1" ht="48.75" customHeight="1">
      <c r="A34" s="75">
        <v>22</v>
      </c>
      <c r="B34" s="80" t="s">
        <v>205</v>
      </c>
      <c r="C34" s="71" t="s">
        <v>73</v>
      </c>
      <c r="D34" s="82">
        <v>6</v>
      </c>
      <c r="E34" s="85" t="s">
        <v>160</v>
      </c>
      <c r="F34" s="83">
        <v>79.18</v>
      </c>
      <c r="G34" s="57"/>
      <c r="H34" s="47"/>
      <c r="I34" s="46" t="s">
        <v>39</v>
      </c>
      <c r="J34" s="48">
        <f t="shared" si="0"/>
        <v>1</v>
      </c>
      <c r="K34" s="49" t="s">
        <v>64</v>
      </c>
      <c r="L34" s="49" t="s">
        <v>7</v>
      </c>
      <c r="M34" s="58"/>
      <c r="N34" s="57"/>
      <c r="O34" s="57"/>
      <c r="P34" s="59"/>
      <c r="Q34" s="57"/>
      <c r="R34" s="57"/>
      <c r="S34" s="59"/>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60">
        <f t="shared" si="1"/>
        <v>475.08</v>
      </c>
      <c r="BB34" s="61">
        <f t="shared" si="2"/>
        <v>475.08</v>
      </c>
      <c r="BC34" s="56" t="str">
        <f t="shared" si="3"/>
        <v>INR  Four Hundred &amp; Seventy Five  and Paise Eight Only</v>
      </c>
      <c r="BD34" s="69">
        <v>4243</v>
      </c>
      <c r="BE34" s="72">
        <f t="shared" si="4"/>
        <v>4799.68</v>
      </c>
      <c r="BF34" s="72">
        <f t="shared" si="5"/>
        <v>25458</v>
      </c>
      <c r="BG34" s="72"/>
      <c r="BK34" s="15">
        <f t="shared" si="6"/>
        <v>89.57</v>
      </c>
      <c r="BL34" s="15">
        <f t="shared" si="7"/>
        <v>78.05</v>
      </c>
      <c r="BM34" s="15">
        <f t="shared" si="8"/>
        <v>89.57</v>
      </c>
      <c r="BN34" s="72">
        <f t="shared" si="9"/>
        <v>89.57</v>
      </c>
      <c r="BO34" s="72">
        <v>144</v>
      </c>
      <c r="BP34" s="15">
        <f t="shared" si="10"/>
        <v>162.89</v>
      </c>
      <c r="BQ34" s="72">
        <v>129</v>
      </c>
      <c r="BR34" s="15">
        <f t="shared" si="11"/>
        <v>145.92</v>
      </c>
      <c r="BS34" s="72">
        <v>70</v>
      </c>
      <c r="BT34" s="72">
        <f t="shared" si="12"/>
        <v>79.18</v>
      </c>
      <c r="HR34" s="16"/>
      <c r="HS34" s="16"/>
      <c r="HT34" s="16"/>
      <c r="HU34" s="16"/>
      <c r="HV34" s="16"/>
    </row>
    <row r="35" spans="1:230" s="15" customFormat="1" ht="75.75" customHeight="1">
      <c r="A35" s="75">
        <v>23</v>
      </c>
      <c r="B35" s="80" t="s">
        <v>206</v>
      </c>
      <c r="C35" s="71" t="s">
        <v>74</v>
      </c>
      <c r="D35" s="82">
        <v>6</v>
      </c>
      <c r="E35" s="85" t="s">
        <v>160</v>
      </c>
      <c r="F35" s="83">
        <v>54.3</v>
      </c>
      <c r="G35" s="57"/>
      <c r="H35" s="47"/>
      <c r="I35" s="46" t="s">
        <v>39</v>
      </c>
      <c r="J35" s="48">
        <f t="shared" si="0"/>
        <v>1</v>
      </c>
      <c r="K35" s="49" t="s">
        <v>64</v>
      </c>
      <c r="L35" s="49" t="s">
        <v>7</v>
      </c>
      <c r="M35" s="58"/>
      <c r="N35" s="57"/>
      <c r="O35" s="57"/>
      <c r="P35" s="59"/>
      <c r="Q35" s="57"/>
      <c r="R35" s="57"/>
      <c r="S35" s="59"/>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60">
        <f t="shared" si="1"/>
        <v>325.8</v>
      </c>
      <c r="BB35" s="61">
        <f t="shared" si="2"/>
        <v>325.8</v>
      </c>
      <c r="BC35" s="56" t="str">
        <f t="shared" si="3"/>
        <v>INR  Three Hundred &amp; Twenty Five  and Paise Eighty Only</v>
      </c>
      <c r="BD35" s="69">
        <v>4466</v>
      </c>
      <c r="BE35" s="72">
        <f t="shared" si="4"/>
        <v>5051.94</v>
      </c>
      <c r="BF35" s="72">
        <f t="shared" si="5"/>
        <v>26796</v>
      </c>
      <c r="BG35" s="72"/>
      <c r="BK35" s="15">
        <f t="shared" si="6"/>
        <v>61.42</v>
      </c>
      <c r="BL35" s="15">
        <f t="shared" si="7"/>
        <v>89.57</v>
      </c>
      <c r="BM35" s="15">
        <f t="shared" si="8"/>
        <v>61.42</v>
      </c>
      <c r="BN35" s="72">
        <f t="shared" si="9"/>
        <v>61.42</v>
      </c>
      <c r="BO35" s="72">
        <v>148</v>
      </c>
      <c r="BP35" s="15">
        <f t="shared" si="10"/>
        <v>167.42</v>
      </c>
      <c r="BQ35" s="72">
        <v>166</v>
      </c>
      <c r="BR35" s="15">
        <f t="shared" si="11"/>
        <v>187.78</v>
      </c>
      <c r="BS35" s="72">
        <v>48</v>
      </c>
      <c r="BT35" s="72">
        <f t="shared" si="12"/>
        <v>54.3</v>
      </c>
      <c r="HR35" s="16"/>
      <c r="HS35" s="16"/>
      <c r="HT35" s="16"/>
      <c r="HU35" s="16"/>
      <c r="HV35" s="16"/>
    </row>
    <row r="36" spans="1:230" s="15" customFormat="1" ht="80.25" customHeight="1">
      <c r="A36" s="75">
        <v>24</v>
      </c>
      <c r="B36" s="80" t="s">
        <v>207</v>
      </c>
      <c r="C36" s="71" t="s">
        <v>75</v>
      </c>
      <c r="D36" s="82">
        <v>3</v>
      </c>
      <c r="E36" s="85" t="s">
        <v>160</v>
      </c>
      <c r="F36" s="83">
        <v>69</v>
      </c>
      <c r="G36" s="57"/>
      <c r="H36" s="47"/>
      <c r="I36" s="46" t="s">
        <v>39</v>
      </c>
      <c r="J36" s="48">
        <f t="shared" si="0"/>
        <v>1</v>
      </c>
      <c r="K36" s="49" t="s">
        <v>64</v>
      </c>
      <c r="L36" s="49" t="s">
        <v>7</v>
      </c>
      <c r="M36" s="58"/>
      <c r="N36" s="57"/>
      <c r="O36" s="57"/>
      <c r="P36" s="59"/>
      <c r="Q36" s="57"/>
      <c r="R36" s="57"/>
      <c r="S36" s="59"/>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60">
        <f t="shared" si="1"/>
        <v>207</v>
      </c>
      <c r="BB36" s="61">
        <f t="shared" si="2"/>
        <v>207</v>
      </c>
      <c r="BC36" s="56" t="str">
        <f t="shared" si="3"/>
        <v>INR  Two Hundred &amp; Seven  Only</v>
      </c>
      <c r="BD36" s="69">
        <v>4799</v>
      </c>
      <c r="BE36" s="72">
        <f t="shared" si="4"/>
        <v>5428.63</v>
      </c>
      <c r="BF36" s="72">
        <f t="shared" si="5"/>
        <v>14397</v>
      </c>
      <c r="BG36" s="72"/>
      <c r="BK36" s="15">
        <f t="shared" si="6"/>
        <v>78.05</v>
      </c>
      <c r="BL36" s="15">
        <f t="shared" si="7"/>
        <v>61.42</v>
      </c>
      <c r="BM36" s="15">
        <f t="shared" si="8"/>
        <v>78.05</v>
      </c>
      <c r="BN36" s="72">
        <f t="shared" si="9"/>
        <v>78.05</v>
      </c>
      <c r="BO36" s="72">
        <v>152</v>
      </c>
      <c r="BP36" s="15">
        <f t="shared" si="10"/>
        <v>171.94</v>
      </c>
      <c r="BQ36" s="72">
        <v>144</v>
      </c>
      <c r="BR36" s="15">
        <f t="shared" si="11"/>
        <v>162.89</v>
      </c>
      <c r="BS36" s="72">
        <v>61</v>
      </c>
      <c r="BT36" s="72">
        <f t="shared" si="12"/>
        <v>69</v>
      </c>
      <c r="HR36" s="16"/>
      <c r="HS36" s="16"/>
      <c r="HT36" s="16"/>
      <c r="HU36" s="16"/>
      <c r="HV36" s="16"/>
    </row>
    <row r="37" spans="1:230" s="15" customFormat="1" ht="148.5" customHeight="1">
      <c r="A37" s="75">
        <v>25</v>
      </c>
      <c r="B37" s="80" t="s">
        <v>208</v>
      </c>
      <c r="C37" s="71" t="s">
        <v>76</v>
      </c>
      <c r="D37" s="82">
        <v>5.67</v>
      </c>
      <c r="E37" s="85" t="s">
        <v>265</v>
      </c>
      <c r="F37" s="83">
        <v>3125.51</v>
      </c>
      <c r="G37" s="57"/>
      <c r="H37" s="47"/>
      <c r="I37" s="46" t="s">
        <v>39</v>
      </c>
      <c r="J37" s="48">
        <f t="shared" si="0"/>
        <v>1</v>
      </c>
      <c r="K37" s="49" t="s">
        <v>64</v>
      </c>
      <c r="L37" s="49" t="s">
        <v>7</v>
      </c>
      <c r="M37" s="58"/>
      <c r="N37" s="57"/>
      <c r="O37" s="57"/>
      <c r="P37" s="59"/>
      <c r="Q37" s="57"/>
      <c r="R37" s="57"/>
      <c r="S37" s="59"/>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60">
        <f t="shared" si="1"/>
        <v>17721.64</v>
      </c>
      <c r="BB37" s="61">
        <f t="shared" si="2"/>
        <v>17721.64</v>
      </c>
      <c r="BC37" s="56" t="str">
        <f t="shared" si="3"/>
        <v>INR  Seventeen Thousand Seven Hundred &amp; Twenty One  and Paise Sixty Four Only</v>
      </c>
      <c r="BD37" s="69">
        <v>4910</v>
      </c>
      <c r="BE37" s="72">
        <f t="shared" si="4"/>
        <v>5554.19</v>
      </c>
      <c r="BF37" s="72">
        <f t="shared" si="5"/>
        <v>27839.7</v>
      </c>
      <c r="BG37" s="72"/>
      <c r="BK37" s="15">
        <f t="shared" si="6"/>
        <v>3535.58</v>
      </c>
      <c r="BL37" s="15">
        <f t="shared" si="7"/>
        <v>78.05</v>
      </c>
      <c r="BM37" s="15">
        <f t="shared" si="8"/>
        <v>3535.58</v>
      </c>
      <c r="BN37" s="72">
        <f t="shared" si="9"/>
        <v>3535.58</v>
      </c>
      <c r="BO37" s="72">
        <v>156</v>
      </c>
      <c r="BP37" s="15">
        <f t="shared" si="10"/>
        <v>176.47</v>
      </c>
      <c r="BQ37" s="72">
        <v>34</v>
      </c>
      <c r="BR37" s="15">
        <f t="shared" si="11"/>
        <v>38.46</v>
      </c>
      <c r="BS37" s="72">
        <v>2763</v>
      </c>
      <c r="BT37" s="72">
        <f t="shared" si="12"/>
        <v>3125.51</v>
      </c>
      <c r="HR37" s="16"/>
      <c r="HS37" s="16"/>
      <c r="HT37" s="16"/>
      <c r="HU37" s="16"/>
      <c r="HV37" s="16"/>
    </row>
    <row r="38" spans="1:230" s="15" customFormat="1" ht="126" customHeight="1">
      <c r="A38" s="75">
        <v>26</v>
      </c>
      <c r="B38" s="80" t="s">
        <v>209</v>
      </c>
      <c r="C38" s="71" t="s">
        <v>77</v>
      </c>
      <c r="D38" s="82">
        <v>15.3</v>
      </c>
      <c r="E38" s="85" t="s">
        <v>185</v>
      </c>
      <c r="F38" s="83">
        <v>562.21</v>
      </c>
      <c r="G38" s="57"/>
      <c r="H38" s="47"/>
      <c r="I38" s="46" t="s">
        <v>39</v>
      </c>
      <c r="J38" s="48">
        <f t="shared" si="0"/>
        <v>1</v>
      </c>
      <c r="K38" s="49" t="s">
        <v>64</v>
      </c>
      <c r="L38" s="49" t="s">
        <v>7</v>
      </c>
      <c r="M38" s="58"/>
      <c r="N38" s="57"/>
      <c r="O38" s="57"/>
      <c r="P38" s="59"/>
      <c r="Q38" s="57"/>
      <c r="R38" s="57"/>
      <c r="S38" s="59"/>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60">
        <f t="shared" si="1"/>
        <v>8601.81</v>
      </c>
      <c r="BB38" s="61">
        <f t="shared" si="2"/>
        <v>8601.81</v>
      </c>
      <c r="BC38" s="56" t="str">
        <f t="shared" si="3"/>
        <v>INR  Eight Thousand Six Hundred &amp; One  and Paise Eighty One Only</v>
      </c>
      <c r="BD38" s="69">
        <v>592</v>
      </c>
      <c r="BE38" s="72">
        <f t="shared" si="4"/>
        <v>669.67</v>
      </c>
      <c r="BF38" s="72">
        <f t="shared" si="5"/>
        <v>9057.6</v>
      </c>
      <c r="BG38" s="72"/>
      <c r="BK38" s="15">
        <f t="shared" si="6"/>
        <v>635.97</v>
      </c>
      <c r="BL38" s="15">
        <f t="shared" si="7"/>
        <v>3535.58</v>
      </c>
      <c r="BM38" s="15">
        <f t="shared" si="8"/>
        <v>635.97</v>
      </c>
      <c r="BN38" s="72">
        <f t="shared" si="9"/>
        <v>635.97</v>
      </c>
      <c r="BO38" s="72">
        <v>34</v>
      </c>
      <c r="BP38" s="15">
        <f t="shared" si="10"/>
        <v>38.46</v>
      </c>
      <c r="BQ38" s="72">
        <v>1015</v>
      </c>
      <c r="BR38" s="15">
        <f t="shared" si="11"/>
        <v>1148.17</v>
      </c>
      <c r="BS38" s="72">
        <v>497</v>
      </c>
      <c r="BT38" s="72">
        <f t="shared" si="12"/>
        <v>562.21</v>
      </c>
      <c r="HR38" s="16"/>
      <c r="HS38" s="16"/>
      <c r="HT38" s="16"/>
      <c r="HU38" s="16"/>
      <c r="HV38" s="16"/>
    </row>
    <row r="39" spans="1:230" s="15" customFormat="1" ht="154.5" customHeight="1">
      <c r="A39" s="75">
        <v>27</v>
      </c>
      <c r="B39" s="80" t="s">
        <v>210</v>
      </c>
      <c r="C39" s="71" t="s">
        <v>78</v>
      </c>
      <c r="D39" s="82">
        <v>50</v>
      </c>
      <c r="E39" s="85" t="s">
        <v>265</v>
      </c>
      <c r="F39" s="83">
        <v>3057.63</v>
      </c>
      <c r="G39" s="57"/>
      <c r="H39" s="47"/>
      <c r="I39" s="46" t="s">
        <v>39</v>
      </c>
      <c r="J39" s="48">
        <f t="shared" si="0"/>
        <v>1</v>
      </c>
      <c r="K39" s="49" t="s">
        <v>64</v>
      </c>
      <c r="L39" s="49" t="s">
        <v>7</v>
      </c>
      <c r="M39" s="58"/>
      <c r="N39" s="57"/>
      <c r="O39" s="57"/>
      <c r="P39" s="59"/>
      <c r="Q39" s="57"/>
      <c r="R39" s="57"/>
      <c r="S39" s="59"/>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60">
        <f t="shared" si="1"/>
        <v>152881.5</v>
      </c>
      <c r="BB39" s="61">
        <f t="shared" si="2"/>
        <v>152881.5</v>
      </c>
      <c r="BC39" s="56" t="str">
        <f t="shared" si="3"/>
        <v>INR  One Lakh Fifty Two Thousand Eight Hundred &amp; Eighty One  and Paise Fifty Only</v>
      </c>
      <c r="BD39" s="69">
        <v>604</v>
      </c>
      <c r="BE39" s="72">
        <f t="shared" si="4"/>
        <v>683.24</v>
      </c>
      <c r="BF39" s="72">
        <f t="shared" si="5"/>
        <v>30200</v>
      </c>
      <c r="BG39" s="72"/>
      <c r="BK39" s="15">
        <f t="shared" si="6"/>
        <v>3458.79</v>
      </c>
      <c r="BL39" s="15">
        <f t="shared" si="7"/>
        <v>635.97</v>
      </c>
      <c r="BM39" s="15">
        <f t="shared" si="8"/>
        <v>3458.79</v>
      </c>
      <c r="BN39" s="72">
        <f t="shared" si="9"/>
        <v>3458.79</v>
      </c>
      <c r="BO39" s="72">
        <v>1015</v>
      </c>
      <c r="BP39" s="15">
        <f t="shared" si="10"/>
        <v>1148.17</v>
      </c>
      <c r="BQ39" s="72">
        <v>1153</v>
      </c>
      <c r="BR39" s="15">
        <f t="shared" si="11"/>
        <v>1304.27</v>
      </c>
      <c r="BS39" s="72">
        <v>2703</v>
      </c>
      <c r="BT39" s="72">
        <f t="shared" si="12"/>
        <v>3057.63</v>
      </c>
      <c r="HR39" s="16"/>
      <c r="HS39" s="16"/>
      <c r="HT39" s="16"/>
      <c r="HU39" s="16"/>
      <c r="HV39" s="16"/>
    </row>
    <row r="40" spans="1:230" s="15" customFormat="1" ht="88.5" customHeight="1">
      <c r="A40" s="75">
        <v>28</v>
      </c>
      <c r="B40" s="80" t="s">
        <v>211</v>
      </c>
      <c r="C40" s="71" t="s">
        <v>79</v>
      </c>
      <c r="D40" s="82">
        <v>100</v>
      </c>
      <c r="E40" s="85" t="s">
        <v>176</v>
      </c>
      <c r="F40" s="83">
        <v>747.72</v>
      </c>
      <c r="G40" s="57"/>
      <c r="H40" s="47"/>
      <c r="I40" s="46" t="s">
        <v>39</v>
      </c>
      <c r="J40" s="48">
        <f t="shared" si="0"/>
        <v>1</v>
      </c>
      <c r="K40" s="49" t="s">
        <v>64</v>
      </c>
      <c r="L40" s="49" t="s">
        <v>7</v>
      </c>
      <c r="M40" s="58"/>
      <c r="N40" s="57"/>
      <c r="O40" s="57"/>
      <c r="P40" s="59"/>
      <c r="Q40" s="57"/>
      <c r="R40" s="57"/>
      <c r="S40" s="59"/>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60">
        <f t="shared" si="1"/>
        <v>74772</v>
      </c>
      <c r="BB40" s="61">
        <f t="shared" si="2"/>
        <v>74772</v>
      </c>
      <c r="BC40" s="56" t="str">
        <f t="shared" si="3"/>
        <v>INR  Seventy Four Thousand Seven Hundred &amp; Seventy Two  Only</v>
      </c>
      <c r="BD40" s="69">
        <v>616</v>
      </c>
      <c r="BE40" s="72">
        <f t="shared" si="4"/>
        <v>696.82</v>
      </c>
      <c r="BF40" s="72">
        <f t="shared" si="5"/>
        <v>61600</v>
      </c>
      <c r="BG40" s="72"/>
      <c r="BK40" s="15">
        <f t="shared" si="6"/>
        <v>845.82</v>
      </c>
      <c r="BL40" s="15">
        <f t="shared" si="7"/>
        <v>3458.79</v>
      </c>
      <c r="BM40" s="15">
        <f t="shared" si="8"/>
        <v>845.82</v>
      </c>
      <c r="BN40" s="72">
        <f t="shared" si="9"/>
        <v>845.82</v>
      </c>
      <c r="BO40" s="72">
        <v>1027</v>
      </c>
      <c r="BP40" s="15">
        <f t="shared" si="10"/>
        <v>1161.74</v>
      </c>
      <c r="BQ40" s="72">
        <v>224</v>
      </c>
      <c r="BR40" s="15">
        <f t="shared" si="11"/>
        <v>253.39</v>
      </c>
      <c r="BS40" s="72">
        <v>661</v>
      </c>
      <c r="BT40" s="72">
        <f t="shared" si="12"/>
        <v>747.72</v>
      </c>
      <c r="HR40" s="16"/>
      <c r="HS40" s="16"/>
      <c r="HT40" s="16"/>
      <c r="HU40" s="16"/>
      <c r="HV40" s="16"/>
    </row>
    <row r="41" spans="1:230" s="15" customFormat="1" ht="88.5" customHeight="1">
      <c r="A41" s="75">
        <v>29</v>
      </c>
      <c r="B41" s="80" t="s">
        <v>212</v>
      </c>
      <c r="C41" s="71" t="s">
        <v>80</v>
      </c>
      <c r="D41" s="82">
        <v>224</v>
      </c>
      <c r="E41" s="85" t="s">
        <v>176</v>
      </c>
      <c r="F41" s="83">
        <v>23.76</v>
      </c>
      <c r="G41" s="57"/>
      <c r="H41" s="47"/>
      <c r="I41" s="46" t="s">
        <v>39</v>
      </c>
      <c r="J41" s="48">
        <f t="shared" si="0"/>
        <v>1</v>
      </c>
      <c r="K41" s="49" t="s">
        <v>64</v>
      </c>
      <c r="L41" s="49" t="s">
        <v>7</v>
      </c>
      <c r="M41" s="58"/>
      <c r="N41" s="57"/>
      <c r="O41" s="57"/>
      <c r="P41" s="59"/>
      <c r="Q41" s="57"/>
      <c r="R41" s="57"/>
      <c r="S41" s="59"/>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60">
        <f t="shared" si="1"/>
        <v>5322.24</v>
      </c>
      <c r="BB41" s="61">
        <f t="shared" si="2"/>
        <v>5322.24</v>
      </c>
      <c r="BC41" s="56" t="str">
        <f t="shared" si="3"/>
        <v>INR  Five Thousand Three Hundred &amp; Twenty Two  and Paise Twenty Four Only</v>
      </c>
      <c r="BD41" s="69">
        <v>628</v>
      </c>
      <c r="BE41" s="72">
        <f t="shared" si="4"/>
        <v>710.39</v>
      </c>
      <c r="BF41" s="72">
        <f t="shared" si="5"/>
        <v>140672</v>
      </c>
      <c r="BG41" s="72"/>
      <c r="BK41" s="15">
        <f t="shared" si="6"/>
        <v>26.88</v>
      </c>
      <c r="BL41" s="15">
        <f t="shared" si="7"/>
        <v>845.82</v>
      </c>
      <c r="BM41" s="15">
        <f t="shared" si="8"/>
        <v>26.88</v>
      </c>
      <c r="BN41" s="72">
        <f t="shared" si="9"/>
        <v>26.88</v>
      </c>
      <c r="BO41" s="72">
        <v>1039</v>
      </c>
      <c r="BP41" s="15">
        <f t="shared" si="10"/>
        <v>1175.32</v>
      </c>
      <c r="BQ41" s="72">
        <v>209</v>
      </c>
      <c r="BR41" s="15">
        <f t="shared" si="11"/>
        <v>236.42</v>
      </c>
      <c r="BS41" s="72">
        <v>21</v>
      </c>
      <c r="BT41" s="72">
        <f t="shared" si="12"/>
        <v>23.76</v>
      </c>
      <c r="HR41" s="16"/>
      <c r="HS41" s="16"/>
      <c r="HT41" s="16"/>
      <c r="HU41" s="16"/>
      <c r="HV41" s="16"/>
    </row>
    <row r="42" spans="1:230" s="15" customFormat="1" ht="144.75" customHeight="1">
      <c r="A42" s="75">
        <v>30</v>
      </c>
      <c r="B42" s="80" t="s">
        <v>182</v>
      </c>
      <c r="C42" s="71" t="s">
        <v>81</v>
      </c>
      <c r="D42" s="81">
        <v>681.67</v>
      </c>
      <c r="E42" s="85" t="s">
        <v>176</v>
      </c>
      <c r="F42" s="83">
        <v>34.84</v>
      </c>
      <c r="G42" s="57">
        <v>104</v>
      </c>
      <c r="H42" s="47"/>
      <c r="I42" s="46" t="s">
        <v>39</v>
      </c>
      <c r="J42" s="48">
        <f t="shared" si="0"/>
        <v>1</v>
      </c>
      <c r="K42" s="49" t="s">
        <v>64</v>
      </c>
      <c r="L42" s="49" t="s">
        <v>7</v>
      </c>
      <c r="M42" s="58"/>
      <c r="N42" s="57"/>
      <c r="O42" s="57"/>
      <c r="P42" s="59"/>
      <c r="Q42" s="57"/>
      <c r="R42" s="57"/>
      <c r="S42" s="59"/>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60">
        <f t="shared" si="1"/>
        <v>23749.38</v>
      </c>
      <c r="BB42" s="61">
        <f t="shared" si="2"/>
        <v>23749.38</v>
      </c>
      <c r="BC42" s="56" t="str">
        <f t="shared" si="3"/>
        <v>INR  Twenty Three Thousand Seven Hundred &amp; Forty Nine  and Paise Thirty Eight Only</v>
      </c>
      <c r="BD42" s="69">
        <v>640</v>
      </c>
      <c r="BE42" s="72">
        <f t="shared" si="4"/>
        <v>723.97</v>
      </c>
      <c r="BF42" s="72">
        <f t="shared" si="5"/>
        <v>436268.8</v>
      </c>
      <c r="BG42" s="72"/>
      <c r="BK42" s="15">
        <f t="shared" si="6"/>
        <v>39.41</v>
      </c>
      <c r="BL42" s="15">
        <f t="shared" si="7"/>
        <v>26.88</v>
      </c>
      <c r="BM42" s="15">
        <f t="shared" si="8"/>
        <v>39.41</v>
      </c>
      <c r="BN42" s="72">
        <f t="shared" si="9"/>
        <v>39.41</v>
      </c>
      <c r="BO42" s="72">
        <v>1276</v>
      </c>
      <c r="BP42" s="15">
        <f t="shared" si="10"/>
        <v>1443.41</v>
      </c>
      <c r="BQ42" s="72">
        <v>643</v>
      </c>
      <c r="BR42" s="15">
        <f t="shared" si="11"/>
        <v>727.36</v>
      </c>
      <c r="BS42" s="72">
        <v>30.8</v>
      </c>
      <c r="BT42" s="72">
        <f t="shared" si="12"/>
        <v>34.84</v>
      </c>
      <c r="HR42" s="16"/>
      <c r="HS42" s="16"/>
      <c r="HT42" s="16"/>
      <c r="HU42" s="16"/>
      <c r="HV42" s="16"/>
    </row>
    <row r="43" spans="1:230" s="15" customFormat="1" ht="103.5" customHeight="1">
      <c r="A43" s="75">
        <v>31</v>
      </c>
      <c r="B43" s="80" t="s">
        <v>213</v>
      </c>
      <c r="C43" s="71" t="s">
        <v>82</v>
      </c>
      <c r="D43" s="81">
        <v>681.67</v>
      </c>
      <c r="E43" s="85" t="s">
        <v>176</v>
      </c>
      <c r="F43" s="83">
        <v>70.13</v>
      </c>
      <c r="G43" s="57"/>
      <c r="H43" s="47"/>
      <c r="I43" s="46" t="s">
        <v>39</v>
      </c>
      <c r="J43" s="48">
        <f t="shared" si="0"/>
        <v>1</v>
      </c>
      <c r="K43" s="49" t="s">
        <v>64</v>
      </c>
      <c r="L43" s="49" t="s">
        <v>7</v>
      </c>
      <c r="M43" s="58"/>
      <c r="N43" s="57"/>
      <c r="O43" s="57"/>
      <c r="P43" s="59"/>
      <c r="Q43" s="57"/>
      <c r="R43" s="57"/>
      <c r="S43" s="59"/>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60">
        <f t="shared" si="1"/>
        <v>47805.52</v>
      </c>
      <c r="BB43" s="61">
        <f t="shared" si="2"/>
        <v>47805.52</v>
      </c>
      <c r="BC43" s="56" t="str">
        <f t="shared" si="3"/>
        <v>INR  Forty Seven Thousand Eight Hundred &amp; Five  and Paise Fifty Two Only</v>
      </c>
      <c r="BD43" s="69">
        <v>175</v>
      </c>
      <c r="BE43" s="72">
        <f t="shared" si="4"/>
        <v>197.96</v>
      </c>
      <c r="BF43" s="72">
        <f t="shared" si="5"/>
        <v>119292.25</v>
      </c>
      <c r="BG43" s="72"/>
      <c r="BK43" s="15">
        <f t="shared" si="6"/>
        <v>79.33</v>
      </c>
      <c r="BL43" s="15">
        <f t="shared" si="7"/>
        <v>39.41</v>
      </c>
      <c r="BM43" s="15">
        <f t="shared" si="8"/>
        <v>79.33</v>
      </c>
      <c r="BN43" s="72">
        <f t="shared" si="9"/>
        <v>79.33</v>
      </c>
      <c r="BO43" s="72">
        <v>1286</v>
      </c>
      <c r="BP43" s="15">
        <f t="shared" si="10"/>
        <v>1454.72</v>
      </c>
      <c r="BQ43" s="72">
        <v>1508</v>
      </c>
      <c r="BR43" s="15">
        <f t="shared" si="11"/>
        <v>1705.85</v>
      </c>
      <c r="BS43" s="72">
        <v>62</v>
      </c>
      <c r="BT43" s="72">
        <f t="shared" si="12"/>
        <v>70.13</v>
      </c>
      <c r="HR43" s="16"/>
      <c r="HS43" s="16"/>
      <c r="HT43" s="16"/>
      <c r="HU43" s="16"/>
      <c r="HV43" s="16"/>
    </row>
    <row r="44" spans="1:230" s="15" customFormat="1" ht="143.25" customHeight="1">
      <c r="A44" s="75">
        <v>32</v>
      </c>
      <c r="B44" s="80" t="s">
        <v>214</v>
      </c>
      <c r="C44" s="71" t="s">
        <v>83</v>
      </c>
      <c r="D44" s="81">
        <v>500</v>
      </c>
      <c r="E44" s="85" t="s">
        <v>176</v>
      </c>
      <c r="F44" s="83">
        <v>95.02</v>
      </c>
      <c r="G44" s="57"/>
      <c r="H44" s="47"/>
      <c r="I44" s="46" t="s">
        <v>39</v>
      </c>
      <c r="J44" s="48">
        <f t="shared" si="0"/>
        <v>1</v>
      </c>
      <c r="K44" s="49" t="s">
        <v>64</v>
      </c>
      <c r="L44" s="49" t="s">
        <v>7</v>
      </c>
      <c r="M44" s="58"/>
      <c r="N44" s="57"/>
      <c r="O44" s="57"/>
      <c r="P44" s="59"/>
      <c r="Q44" s="57"/>
      <c r="R44" s="57"/>
      <c r="S44" s="59"/>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60">
        <f t="shared" si="1"/>
        <v>47510</v>
      </c>
      <c r="BB44" s="61">
        <f t="shared" si="2"/>
        <v>47510</v>
      </c>
      <c r="BC44" s="56" t="str">
        <f t="shared" si="3"/>
        <v>INR  Forty Seven Thousand Five Hundred &amp; Ten  Only</v>
      </c>
      <c r="BD44" s="69">
        <v>75572</v>
      </c>
      <c r="BE44" s="72">
        <f t="shared" si="4"/>
        <v>85487.05</v>
      </c>
      <c r="BF44" s="72">
        <f t="shared" si="5"/>
        <v>37786000</v>
      </c>
      <c r="BG44" s="72"/>
      <c r="BK44" s="15">
        <f t="shared" si="6"/>
        <v>107.49</v>
      </c>
      <c r="BL44" s="15">
        <f t="shared" si="7"/>
        <v>79.33</v>
      </c>
      <c r="BM44" s="15">
        <f t="shared" si="8"/>
        <v>107.49</v>
      </c>
      <c r="BN44" s="72">
        <f t="shared" si="9"/>
        <v>107.49</v>
      </c>
      <c r="BO44" s="72">
        <v>915</v>
      </c>
      <c r="BP44" s="15">
        <f t="shared" si="10"/>
        <v>1035.05</v>
      </c>
      <c r="BQ44" s="72">
        <v>103</v>
      </c>
      <c r="BR44" s="15">
        <f t="shared" si="11"/>
        <v>116.51</v>
      </c>
      <c r="BS44" s="72">
        <v>84</v>
      </c>
      <c r="BT44" s="72">
        <f t="shared" si="12"/>
        <v>95.02</v>
      </c>
      <c r="HR44" s="16"/>
      <c r="HS44" s="16"/>
      <c r="HT44" s="16"/>
      <c r="HU44" s="16"/>
      <c r="HV44" s="16"/>
    </row>
    <row r="45" spans="1:230" s="15" customFormat="1" ht="69" customHeight="1">
      <c r="A45" s="75">
        <v>33</v>
      </c>
      <c r="B45" s="80" t="s">
        <v>215</v>
      </c>
      <c r="C45" s="71" t="s">
        <v>84</v>
      </c>
      <c r="D45" s="81">
        <v>100</v>
      </c>
      <c r="E45" s="85" t="s">
        <v>176</v>
      </c>
      <c r="F45" s="83">
        <v>32.8</v>
      </c>
      <c r="G45" s="57"/>
      <c r="H45" s="47"/>
      <c r="I45" s="46" t="s">
        <v>39</v>
      </c>
      <c r="J45" s="48">
        <f t="shared" si="0"/>
        <v>1</v>
      </c>
      <c r="K45" s="49" t="s">
        <v>64</v>
      </c>
      <c r="L45" s="49" t="s">
        <v>7</v>
      </c>
      <c r="M45" s="58"/>
      <c r="N45" s="57"/>
      <c r="O45" s="57"/>
      <c r="P45" s="59"/>
      <c r="Q45" s="57"/>
      <c r="R45" s="57"/>
      <c r="S45" s="59"/>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60">
        <f t="shared" si="1"/>
        <v>3280</v>
      </c>
      <c r="BB45" s="61">
        <f t="shared" si="2"/>
        <v>3280</v>
      </c>
      <c r="BC45" s="56" t="str">
        <f t="shared" si="3"/>
        <v>INR  Three Thousand Two Hundred &amp; Eighty  Only</v>
      </c>
      <c r="BD45" s="69">
        <v>75772</v>
      </c>
      <c r="BE45" s="72">
        <f t="shared" si="4"/>
        <v>85713.29</v>
      </c>
      <c r="BF45" s="72">
        <f t="shared" si="5"/>
        <v>7577200</v>
      </c>
      <c r="BG45" s="72"/>
      <c r="BK45" s="15">
        <f t="shared" si="6"/>
        <v>37.1</v>
      </c>
      <c r="BL45" s="15">
        <f t="shared" si="7"/>
        <v>107.49</v>
      </c>
      <c r="BM45" s="15">
        <f t="shared" si="8"/>
        <v>37.1</v>
      </c>
      <c r="BN45" s="72">
        <f t="shared" si="9"/>
        <v>37.1</v>
      </c>
      <c r="BO45" s="72">
        <v>920</v>
      </c>
      <c r="BP45" s="15">
        <f t="shared" si="10"/>
        <v>1040.7</v>
      </c>
      <c r="BQ45" s="72">
        <v>66</v>
      </c>
      <c r="BR45" s="15">
        <f t="shared" si="11"/>
        <v>74.66</v>
      </c>
      <c r="BS45" s="72">
        <v>29</v>
      </c>
      <c r="BT45" s="72">
        <f t="shared" si="12"/>
        <v>32.8</v>
      </c>
      <c r="HR45" s="16"/>
      <c r="HS45" s="16"/>
      <c r="HT45" s="16"/>
      <c r="HU45" s="16"/>
      <c r="HV45" s="16"/>
    </row>
    <row r="46" spans="1:230" s="15" customFormat="1" ht="101.25" customHeight="1">
      <c r="A46" s="75">
        <v>34</v>
      </c>
      <c r="B46" s="80" t="s">
        <v>216</v>
      </c>
      <c r="C46" s="71" t="s">
        <v>85</v>
      </c>
      <c r="D46" s="82">
        <v>100</v>
      </c>
      <c r="E46" s="85" t="s">
        <v>176</v>
      </c>
      <c r="F46" s="83">
        <v>89.36</v>
      </c>
      <c r="G46" s="57"/>
      <c r="H46" s="47"/>
      <c r="I46" s="46" t="s">
        <v>39</v>
      </c>
      <c r="J46" s="48">
        <f aca="true" t="shared" si="13" ref="J46:J65">IF(I46="Less(-)",-1,1)</f>
        <v>1</v>
      </c>
      <c r="K46" s="49" t="s">
        <v>64</v>
      </c>
      <c r="L46" s="49" t="s">
        <v>7</v>
      </c>
      <c r="M46" s="58"/>
      <c r="N46" s="57"/>
      <c r="O46" s="57"/>
      <c r="P46" s="59"/>
      <c r="Q46" s="57"/>
      <c r="R46" s="57"/>
      <c r="S46" s="59"/>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60">
        <f aca="true" t="shared" si="14" ref="BA46:BA65">total_amount_ba($B$2,$D$2,D46,F46,J46,K46,M46)</f>
        <v>8936</v>
      </c>
      <c r="BB46" s="61">
        <f aca="true" t="shared" si="15" ref="BB46:BB65">BA46+SUM(N46:AZ46)</f>
        <v>8936</v>
      </c>
      <c r="BC46" s="56" t="str">
        <f aca="true" t="shared" si="16" ref="BC46:BC65">SpellNumber(L46,BB46)</f>
        <v>INR  Eight Thousand Nine Hundred &amp; Thirty Six  Only</v>
      </c>
      <c r="BD46" s="69">
        <v>75972</v>
      </c>
      <c r="BE46" s="72">
        <f t="shared" si="4"/>
        <v>85939.53</v>
      </c>
      <c r="BF46" s="72">
        <f t="shared" si="5"/>
        <v>7597200</v>
      </c>
      <c r="BG46" s="72"/>
      <c r="BK46" s="15">
        <f t="shared" si="6"/>
        <v>101.08</v>
      </c>
      <c r="BL46" s="15">
        <f t="shared" si="7"/>
        <v>37.1</v>
      </c>
      <c r="BM46" s="15">
        <f t="shared" si="8"/>
        <v>101.08</v>
      </c>
      <c r="BN46" s="72">
        <f t="shared" si="9"/>
        <v>101.08</v>
      </c>
      <c r="BO46" s="72">
        <v>754</v>
      </c>
      <c r="BP46" s="15">
        <f t="shared" si="10"/>
        <v>852.92</v>
      </c>
      <c r="BQ46" s="72">
        <v>166</v>
      </c>
      <c r="BR46" s="15">
        <f t="shared" si="11"/>
        <v>187.78</v>
      </c>
      <c r="BS46" s="72">
        <v>79</v>
      </c>
      <c r="BT46" s="72">
        <f t="shared" si="12"/>
        <v>89.36</v>
      </c>
      <c r="HR46" s="16"/>
      <c r="HS46" s="16"/>
      <c r="HT46" s="16"/>
      <c r="HU46" s="16"/>
      <c r="HV46" s="16"/>
    </row>
    <row r="47" spans="1:230" s="15" customFormat="1" ht="90.75" customHeight="1">
      <c r="A47" s="75">
        <v>35</v>
      </c>
      <c r="B47" s="80" t="s">
        <v>266</v>
      </c>
      <c r="C47" s="71" t="s">
        <v>86</v>
      </c>
      <c r="D47" s="82">
        <v>2.245</v>
      </c>
      <c r="E47" s="85" t="s">
        <v>176</v>
      </c>
      <c r="F47" s="83">
        <v>1062.2</v>
      </c>
      <c r="G47" s="57"/>
      <c r="H47" s="47"/>
      <c r="I47" s="46" t="s">
        <v>39</v>
      </c>
      <c r="J47" s="48">
        <f t="shared" si="13"/>
        <v>1</v>
      </c>
      <c r="K47" s="49" t="s">
        <v>64</v>
      </c>
      <c r="L47" s="49" t="s">
        <v>7</v>
      </c>
      <c r="M47" s="58"/>
      <c r="N47" s="57"/>
      <c r="O47" s="57"/>
      <c r="P47" s="59"/>
      <c r="Q47" s="57"/>
      <c r="R47" s="57"/>
      <c r="S47" s="59"/>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60">
        <f t="shared" si="14"/>
        <v>2384.64</v>
      </c>
      <c r="BB47" s="61">
        <f t="shared" si="15"/>
        <v>2384.64</v>
      </c>
      <c r="BC47" s="56" t="str">
        <f t="shared" si="16"/>
        <v>INR  Two Thousand Three Hundred &amp; Eighty Four  and Paise Sixty Four Only</v>
      </c>
      <c r="BD47" s="69">
        <v>76372</v>
      </c>
      <c r="BE47" s="72">
        <f t="shared" si="4"/>
        <v>86392.01</v>
      </c>
      <c r="BF47" s="72">
        <f t="shared" si="5"/>
        <v>171455.14</v>
      </c>
      <c r="BG47" s="72"/>
      <c r="BK47" s="15">
        <f t="shared" si="6"/>
        <v>1201.56</v>
      </c>
      <c r="BL47" s="15" t="e">
        <f>ROUND(#REF!*1.12*1.01,2)</f>
        <v>#REF!</v>
      </c>
      <c r="BM47" s="15">
        <f t="shared" si="8"/>
        <v>1201.56</v>
      </c>
      <c r="BN47" s="72">
        <f t="shared" si="9"/>
        <v>1201.56</v>
      </c>
      <c r="BO47" s="72">
        <v>759</v>
      </c>
      <c r="BP47" s="15">
        <f t="shared" si="10"/>
        <v>858.58</v>
      </c>
      <c r="BQ47" s="72">
        <v>70</v>
      </c>
      <c r="BR47" s="15">
        <f t="shared" si="11"/>
        <v>79.18</v>
      </c>
      <c r="BS47" s="72">
        <v>939</v>
      </c>
      <c r="BT47" s="72">
        <f t="shared" si="12"/>
        <v>1062.2</v>
      </c>
      <c r="HR47" s="16"/>
      <c r="HS47" s="16"/>
      <c r="HT47" s="16"/>
      <c r="HU47" s="16"/>
      <c r="HV47" s="16"/>
    </row>
    <row r="48" spans="1:230" s="15" customFormat="1" ht="119.25" customHeight="1">
      <c r="A48" s="75">
        <v>36</v>
      </c>
      <c r="B48" s="80" t="s">
        <v>217</v>
      </c>
      <c r="C48" s="71" t="s">
        <v>87</v>
      </c>
      <c r="D48" s="82">
        <v>130</v>
      </c>
      <c r="E48" s="85" t="s">
        <v>176</v>
      </c>
      <c r="F48" s="83">
        <v>1134.59</v>
      </c>
      <c r="G48" s="57"/>
      <c r="H48" s="47"/>
      <c r="I48" s="46" t="s">
        <v>39</v>
      </c>
      <c r="J48" s="48">
        <f t="shared" si="13"/>
        <v>1</v>
      </c>
      <c r="K48" s="49" t="s">
        <v>64</v>
      </c>
      <c r="L48" s="49" t="s">
        <v>7</v>
      </c>
      <c r="M48" s="58"/>
      <c r="N48" s="57"/>
      <c r="O48" s="57"/>
      <c r="P48" s="59"/>
      <c r="Q48" s="57"/>
      <c r="R48" s="57"/>
      <c r="S48" s="59"/>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60">
        <f t="shared" si="14"/>
        <v>147496.7</v>
      </c>
      <c r="BB48" s="61">
        <f t="shared" si="15"/>
        <v>147496.7</v>
      </c>
      <c r="BC48" s="56" t="str">
        <f t="shared" si="16"/>
        <v>INR  One Lakh Forty Seven Thousand Four Hundred &amp; Ninety Six  and Paise Seventy Only</v>
      </c>
      <c r="BD48" s="69">
        <v>2659</v>
      </c>
      <c r="BE48" s="72">
        <f t="shared" si="4"/>
        <v>3007.86</v>
      </c>
      <c r="BF48" s="72">
        <f t="shared" si="5"/>
        <v>345670</v>
      </c>
      <c r="BG48" s="72"/>
      <c r="BK48" s="15">
        <f t="shared" si="6"/>
        <v>1283.45</v>
      </c>
      <c r="BL48" s="15">
        <f t="shared" si="7"/>
        <v>1201.56</v>
      </c>
      <c r="BM48" s="15">
        <f t="shared" si="8"/>
        <v>1283.45</v>
      </c>
      <c r="BN48" s="72">
        <f t="shared" si="9"/>
        <v>1283.45</v>
      </c>
      <c r="BO48" s="72">
        <v>1153</v>
      </c>
      <c r="BP48" s="15">
        <f t="shared" si="10"/>
        <v>1304.27</v>
      </c>
      <c r="BQ48" s="72">
        <v>151</v>
      </c>
      <c r="BR48" s="15">
        <f t="shared" si="11"/>
        <v>170.81</v>
      </c>
      <c r="BS48" s="72">
        <v>1003</v>
      </c>
      <c r="BT48" s="72">
        <f t="shared" si="12"/>
        <v>1134.59</v>
      </c>
      <c r="HR48" s="16"/>
      <c r="HS48" s="16"/>
      <c r="HT48" s="16"/>
      <c r="HU48" s="16"/>
      <c r="HV48" s="16"/>
    </row>
    <row r="49" spans="1:230" s="15" customFormat="1" ht="225" customHeight="1">
      <c r="A49" s="75">
        <v>37</v>
      </c>
      <c r="B49" s="80" t="s">
        <v>218</v>
      </c>
      <c r="C49" s="71" t="s">
        <v>88</v>
      </c>
      <c r="D49" s="82">
        <v>50</v>
      </c>
      <c r="E49" s="85" t="s">
        <v>176</v>
      </c>
      <c r="F49" s="83">
        <v>786.18</v>
      </c>
      <c r="G49" s="57"/>
      <c r="H49" s="47"/>
      <c r="I49" s="46" t="s">
        <v>39</v>
      </c>
      <c r="J49" s="48">
        <f t="shared" si="13"/>
        <v>1</v>
      </c>
      <c r="K49" s="49" t="s">
        <v>64</v>
      </c>
      <c r="L49" s="49" t="s">
        <v>7</v>
      </c>
      <c r="M49" s="58"/>
      <c r="N49" s="57"/>
      <c r="O49" s="57"/>
      <c r="P49" s="59"/>
      <c r="Q49" s="57"/>
      <c r="R49" s="57"/>
      <c r="S49" s="59"/>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60">
        <f t="shared" si="14"/>
        <v>39309</v>
      </c>
      <c r="BB49" s="61">
        <f t="shared" si="15"/>
        <v>39309</v>
      </c>
      <c r="BC49" s="56" t="str">
        <f t="shared" si="16"/>
        <v>INR  Thirty Nine Thousand Three Hundred &amp; Nine  Only</v>
      </c>
      <c r="BD49" s="69">
        <v>2673</v>
      </c>
      <c r="BE49" s="72">
        <f t="shared" si="4"/>
        <v>3023.7</v>
      </c>
      <c r="BF49" s="72">
        <f t="shared" si="5"/>
        <v>133650</v>
      </c>
      <c r="BG49" s="72"/>
      <c r="BK49" s="15">
        <f t="shared" si="6"/>
        <v>889.33</v>
      </c>
      <c r="BL49" s="15">
        <f t="shared" si="7"/>
        <v>1283.45</v>
      </c>
      <c r="BM49" s="15">
        <f t="shared" si="8"/>
        <v>889.33</v>
      </c>
      <c r="BN49" s="72">
        <f t="shared" si="9"/>
        <v>889.33</v>
      </c>
      <c r="BO49" s="72">
        <v>1165</v>
      </c>
      <c r="BP49" s="15">
        <f t="shared" si="10"/>
        <v>1317.85</v>
      </c>
      <c r="BQ49" s="72">
        <v>31.4</v>
      </c>
      <c r="BR49" s="15">
        <f t="shared" si="11"/>
        <v>35.52</v>
      </c>
      <c r="BS49" s="72">
        <v>695</v>
      </c>
      <c r="BT49" s="72">
        <f t="shared" si="12"/>
        <v>786.18</v>
      </c>
      <c r="HR49" s="16"/>
      <c r="HS49" s="16"/>
      <c r="HT49" s="16"/>
      <c r="HU49" s="16"/>
      <c r="HV49" s="16"/>
    </row>
    <row r="50" spans="1:230" s="15" customFormat="1" ht="409.5" customHeight="1">
      <c r="A50" s="75">
        <v>38</v>
      </c>
      <c r="B50" s="80" t="s">
        <v>219</v>
      </c>
      <c r="C50" s="71" t="s">
        <v>89</v>
      </c>
      <c r="D50" s="88">
        <v>20.943</v>
      </c>
      <c r="E50" s="85" t="s">
        <v>176</v>
      </c>
      <c r="F50" s="83">
        <v>1024.87</v>
      </c>
      <c r="G50" s="57"/>
      <c r="H50" s="47"/>
      <c r="I50" s="46" t="s">
        <v>39</v>
      </c>
      <c r="J50" s="48">
        <f t="shared" si="13"/>
        <v>1</v>
      </c>
      <c r="K50" s="49" t="s">
        <v>64</v>
      </c>
      <c r="L50" s="49" t="s">
        <v>7</v>
      </c>
      <c r="M50" s="58"/>
      <c r="N50" s="57"/>
      <c r="O50" s="57"/>
      <c r="P50" s="59"/>
      <c r="Q50" s="57"/>
      <c r="R50" s="57"/>
      <c r="S50" s="59"/>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60">
        <f t="shared" si="14"/>
        <v>21463.85</v>
      </c>
      <c r="BB50" s="61">
        <f t="shared" si="15"/>
        <v>21463.85</v>
      </c>
      <c r="BC50" s="56" t="str">
        <f t="shared" si="16"/>
        <v>INR  Twenty One Thousand Four Hundred &amp; Sixty Three  and Paise Eighty Five Only</v>
      </c>
      <c r="BD50" s="69">
        <v>2687</v>
      </c>
      <c r="BE50" s="72">
        <f t="shared" si="4"/>
        <v>3039.53</v>
      </c>
      <c r="BF50" s="72">
        <f t="shared" si="5"/>
        <v>56273.84</v>
      </c>
      <c r="BG50" s="72"/>
      <c r="BK50" s="15">
        <f t="shared" si="6"/>
        <v>1159.33</v>
      </c>
      <c r="BL50" s="15">
        <f t="shared" si="7"/>
        <v>889.33</v>
      </c>
      <c r="BM50" s="15">
        <f t="shared" si="8"/>
        <v>1159.33</v>
      </c>
      <c r="BN50" s="72">
        <f t="shared" si="9"/>
        <v>1159.33</v>
      </c>
      <c r="BO50" s="72">
        <v>1177</v>
      </c>
      <c r="BP50" s="15">
        <f t="shared" si="10"/>
        <v>1331.42</v>
      </c>
      <c r="BQ50" s="72">
        <v>67</v>
      </c>
      <c r="BR50" s="15">
        <f t="shared" si="11"/>
        <v>75.79</v>
      </c>
      <c r="BS50" s="72">
        <v>906</v>
      </c>
      <c r="BT50" s="72">
        <f t="shared" si="12"/>
        <v>1024.87</v>
      </c>
      <c r="HR50" s="16"/>
      <c r="HS50" s="16"/>
      <c r="HT50" s="16"/>
      <c r="HU50" s="16"/>
      <c r="HV50" s="16"/>
    </row>
    <row r="51" spans="1:230" s="15" customFormat="1" ht="363.75" customHeight="1">
      <c r="A51" s="75">
        <v>39</v>
      </c>
      <c r="B51" s="80" t="s">
        <v>220</v>
      </c>
      <c r="C51" s="71" t="s">
        <v>90</v>
      </c>
      <c r="D51" s="82">
        <v>19.61</v>
      </c>
      <c r="E51" s="85" t="s">
        <v>176</v>
      </c>
      <c r="F51" s="83">
        <v>1548.61</v>
      </c>
      <c r="G51" s="57"/>
      <c r="H51" s="47"/>
      <c r="I51" s="46" t="s">
        <v>39</v>
      </c>
      <c r="J51" s="48">
        <f t="shared" si="13"/>
        <v>1</v>
      </c>
      <c r="K51" s="49" t="s">
        <v>64</v>
      </c>
      <c r="L51" s="49" t="s">
        <v>7</v>
      </c>
      <c r="M51" s="58"/>
      <c r="N51" s="57"/>
      <c r="O51" s="57"/>
      <c r="P51" s="59"/>
      <c r="Q51" s="57"/>
      <c r="R51" s="57"/>
      <c r="S51" s="59"/>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60">
        <f t="shared" si="14"/>
        <v>30368.24</v>
      </c>
      <c r="BB51" s="61">
        <f t="shared" si="15"/>
        <v>30368.24</v>
      </c>
      <c r="BC51" s="56" t="str">
        <f t="shared" si="16"/>
        <v>INR  Thirty Thousand Three Hundred &amp; Sixty Eight  and Paise Twenty Four Only</v>
      </c>
      <c r="BD51" s="69">
        <v>2701</v>
      </c>
      <c r="BE51" s="72">
        <f t="shared" si="4"/>
        <v>3055.37</v>
      </c>
      <c r="BF51" s="72">
        <f t="shared" si="5"/>
        <v>52966.61</v>
      </c>
      <c r="BG51" s="72"/>
      <c r="BK51" s="15">
        <f t="shared" si="6"/>
        <v>1751.79</v>
      </c>
      <c r="BL51" s="15">
        <f t="shared" si="7"/>
        <v>1159.33</v>
      </c>
      <c r="BM51" s="15">
        <f t="shared" si="8"/>
        <v>1751.79</v>
      </c>
      <c r="BN51" s="72">
        <f t="shared" si="9"/>
        <v>1751.79</v>
      </c>
      <c r="BO51" s="72">
        <v>224</v>
      </c>
      <c r="BP51" s="15">
        <f t="shared" si="10"/>
        <v>253.39</v>
      </c>
      <c r="BQ51" s="72">
        <v>110</v>
      </c>
      <c r="BR51" s="15">
        <f t="shared" si="11"/>
        <v>124.43</v>
      </c>
      <c r="BS51" s="72">
        <v>1369</v>
      </c>
      <c r="BT51" s="72">
        <f t="shared" si="12"/>
        <v>1548.61</v>
      </c>
      <c r="HR51" s="16"/>
      <c r="HS51" s="16"/>
      <c r="HT51" s="16"/>
      <c r="HU51" s="16"/>
      <c r="HV51" s="16"/>
    </row>
    <row r="52" spans="1:230" s="15" customFormat="1" ht="243" customHeight="1">
      <c r="A52" s="75">
        <v>40</v>
      </c>
      <c r="B52" s="80" t="s">
        <v>221</v>
      </c>
      <c r="C52" s="71" t="s">
        <v>91</v>
      </c>
      <c r="D52" s="82">
        <v>50</v>
      </c>
      <c r="E52" s="85" t="s">
        <v>185</v>
      </c>
      <c r="F52" s="83">
        <v>330.31</v>
      </c>
      <c r="G52" s="57"/>
      <c r="H52" s="47"/>
      <c r="I52" s="46" t="s">
        <v>39</v>
      </c>
      <c r="J52" s="48">
        <f t="shared" si="13"/>
        <v>1</v>
      </c>
      <c r="K52" s="49" t="s">
        <v>64</v>
      </c>
      <c r="L52" s="49" t="s">
        <v>7</v>
      </c>
      <c r="M52" s="58"/>
      <c r="N52" s="57"/>
      <c r="O52" s="57"/>
      <c r="P52" s="59"/>
      <c r="Q52" s="57"/>
      <c r="R52" s="57"/>
      <c r="S52" s="59"/>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60">
        <f t="shared" si="14"/>
        <v>16515.5</v>
      </c>
      <c r="BB52" s="61">
        <f t="shared" si="15"/>
        <v>16515.5</v>
      </c>
      <c r="BC52" s="56" t="str">
        <f t="shared" si="16"/>
        <v>INR  Sixteen Thousand Five Hundred &amp; Fifteen  and Paise Fifty Only</v>
      </c>
      <c r="BD52" s="69">
        <v>497</v>
      </c>
      <c r="BE52" s="72">
        <f t="shared" si="4"/>
        <v>562.21</v>
      </c>
      <c r="BF52" s="72">
        <f t="shared" si="5"/>
        <v>24850</v>
      </c>
      <c r="BG52" s="72"/>
      <c r="BK52" s="15">
        <f t="shared" si="6"/>
        <v>373.65</v>
      </c>
      <c r="BL52" s="15">
        <f t="shared" si="7"/>
        <v>1751.79</v>
      </c>
      <c r="BM52" s="15">
        <f t="shared" si="8"/>
        <v>373.65</v>
      </c>
      <c r="BN52" s="72">
        <f t="shared" si="9"/>
        <v>373.65</v>
      </c>
      <c r="BO52" s="72">
        <v>209</v>
      </c>
      <c r="BP52" s="15">
        <f t="shared" si="10"/>
        <v>236.42</v>
      </c>
      <c r="BQ52" s="72">
        <v>30.8</v>
      </c>
      <c r="BR52" s="15">
        <f t="shared" si="11"/>
        <v>34.84</v>
      </c>
      <c r="BS52" s="72">
        <v>292</v>
      </c>
      <c r="BT52" s="72">
        <f t="shared" si="12"/>
        <v>330.31</v>
      </c>
      <c r="HR52" s="16"/>
      <c r="HS52" s="16"/>
      <c r="HT52" s="16"/>
      <c r="HU52" s="16"/>
      <c r="HV52" s="16"/>
    </row>
    <row r="53" spans="1:230" s="15" customFormat="1" ht="243.75" customHeight="1">
      <c r="A53" s="75">
        <v>41</v>
      </c>
      <c r="B53" s="80" t="s">
        <v>222</v>
      </c>
      <c r="C53" s="71" t="s">
        <v>92</v>
      </c>
      <c r="D53" s="82">
        <v>50</v>
      </c>
      <c r="E53" s="85" t="s">
        <v>185</v>
      </c>
      <c r="F53" s="83">
        <v>266.96</v>
      </c>
      <c r="G53" s="57"/>
      <c r="H53" s="47"/>
      <c r="I53" s="46" t="s">
        <v>39</v>
      </c>
      <c r="J53" s="48">
        <f t="shared" si="13"/>
        <v>1</v>
      </c>
      <c r="K53" s="49" t="s">
        <v>64</v>
      </c>
      <c r="L53" s="49" t="s">
        <v>7</v>
      </c>
      <c r="M53" s="58"/>
      <c r="N53" s="57"/>
      <c r="O53" s="57"/>
      <c r="P53" s="59"/>
      <c r="Q53" s="57"/>
      <c r="R53" s="57"/>
      <c r="S53" s="59"/>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60">
        <f t="shared" si="14"/>
        <v>13348</v>
      </c>
      <c r="BB53" s="61">
        <f t="shared" si="15"/>
        <v>13348</v>
      </c>
      <c r="BC53" s="56" t="str">
        <f t="shared" si="16"/>
        <v>INR  Thirteen Thousand Three Hundred &amp; Forty Eight  Only</v>
      </c>
      <c r="BD53" s="69">
        <v>2763</v>
      </c>
      <c r="BE53" s="72">
        <f t="shared" si="4"/>
        <v>3125.51</v>
      </c>
      <c r="BF53" s="72">
        <f t="shared" si="5"/>
        <v>138150</v>
      </c>
      <c r="BG53" s="72"/>
      <c r="BK53" s="15">
        <f t="shared" si="6"/>
        <v>301.99</v>
      </c>
      <c r="BL53" s="15">
        <f t="shared" si="7"/>
        <v>373.65</v>
      </c>
      <c r="BM53" s="15">
        <f t="shared" si="8"/>
        <v>301.99</v>
      </c>
      <c r="BN53" s="72">
        <f t="shared" si="9"/>
        <v>301.99</v>
      </c>
      <c r="BO53" s="72">
        <v>29</v>
      </c>
      <c r="BP53" s="15">
        <f t="shared" si="10"/>
        <v>32.8</v>
      </c>
      <c r="BQ53" s="72">
        <v>62</v>
      </c>
      <c r="BR53" s="15">
        <f t="shared" si="11"/>
        <v>70.13</v>
      </c>
      <c r="BS53" s="72">
        <v>236</v>
      </c>
      <c r="BT53" s="72">
        <f t="shared" si="12"/>
        <v>266.96</v>
      </c>
      <c r="HR53" s="16"/>
      <c r="HS53" s="16"/>
      <c r="HT53" s="16"/>
      <c r="HU53" s="16"/>
      <c r="HV53" s="16"/>
    </row>
    <row r="54" spans="1:230" s="15" customFormat="1" ht="240.75" customHeight="1">
      <c r="A54" s="75">
        <v>42</v>
      </c>
      <c r="B54" s="80" t="s">
        <v>223</v>
      </c>
      <c r="C54" s="71" t="s">
        <v>93</v>
      </c>
      <c r="D54" s="82">
        <v>50</v>
      </c>
      <c r="E54" s="85" t="s">
        <v>185</v>
      </c>
      <c r="F54" s="83">
        <v>200.22</v>
      </c>
      <c r="G54" s="57"/>
      <c r="H54" s="47"/>
      <c r="I54" s="46" t="s">
        <v>39</v>
      </c>
      <c r="J54" s="48">
        <f t="shared" si="13"/>
        <v>1</v>
      </c>
      <c r="K54" s="49" t="s">
        <v>64</v>
      </c>
      <c r="L54" s="49" t="s">
        <v>7</v>
      </c>
      <c r="M54" s="58"/>
      <c r="N54" s="57"/>
      <c r="O54" s="57"/>
      <c r="P54" s="59"/>
      <c r="Q54" s="57"/>
      <c r="R54" s="57"/>
      <c r="S54" s="59"/>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60">
        <f t="shared" si="14"/>
        <v>10011</v>
      </c>
      <c r="BB54" s="61">
        <f t="shared" si="15"/>
        <v>10011</v>
      </c>
      <c r="BC54" s="56" t="str">
        <f t="shared" si="16"/>
        <v>INR  Ten Thousand  &amp;Eleven  Only</v>
      </c>
      <c r="BD54" s="69">
        <v>2777</v>
      </c>
      <c r="BE54" s="72">
        <f t="shared" si="4"/>
        <v>3141.34</v>
      </c>
      <c r="BF54" s="72">
        <f t="shared" si="5"/>
        <v>138850</v>
      </c>
      <c r="BG54" s="72"/>
      <c r="BK54" s="15">
        <f t="shared" si="6"/>
        <v>226.49</v>
      </c>
      <c r="BL54" s="15">
        <f t="shared" si="7"/>
        <v>301.99</v>
      </c>
      <c r="BM54" s="15">
        <f t="shared" si="8"/>
        <v>226.49</v>
      </c>
      <c r="BN54" s="72">
        <f t="shared" si="9"/>
        <v>226.49</v>
      </c>
      <c r="BO54" s="72">
        <v>43</v>
      </c>
      <c r="BP54" s="15">
        <f t="shared" si="10"/>
        <v>48.64</v>
      </c>
      <c r="BQ54" s="72">
        <v>38</v>
      </c>
      <c r="BR54" s="15">
        <f t="shared" si="11"/>
        <v>42.99</v>
      </c>
      <c r="BS54" s="72">
        <v>177</v>
      </c>
      <c r="BT54" s="72">
        <f t="shared" si="12"/>
        <v>200.22</v>
      </c>
      <c r="HR54" s="16"/>
      <c r="HS54" s="16"/>
      <c r="HT54" s="16"/>
      <c r="HU54" s="16"/>
      <c r="HV54" s="16"/>
    </row>
    <row r="55" spans="1:230" s="15" customFormat="1" ht="260.25" customHeight="1">
      <c r="A55" s="75">
        <v>43</v>
      </c>
      <c r="B55" s="80" t="s">
        <v>224</v>
      </c>
      <c r="C55" s="71" t="s">
        <v>94</v>
      </c>
      <c r="D55" s="82">
        <v>25</v>
      </c>
      <c r="E55" s="85" t="s">
        <v>185</v>
      </c>
      <c r="F55" s="83">
        <v>231.9</v>
      </c>
      <c r="G55" s="57"/>
      <c r="H55" s="47"/>
      <c r="I55" s="46" t="s">
        <v>39</v>
      </c>
      <c r="J55" s="48">
        <f t="shared" si="13"/>
        <v>1</v>
      </c>
      <c r="K55" s="49" t="s">
        <v>64</v>
      </c>
      <c r="L55" s="49" t="s">
        <v>7</v>
      </c>
      <c r="M55" s="58"/>
      <c r="N55" s="57"/>
      <c r="O55" s="57"/>
      <c r="P55" s="59"/>
      <c r="Q55" s="57"/>
      <c r="R55" s="57"/>
      <c r="S55" s="59"/>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60">
        <f t="shared" si="14"/>
        <v>5797.5</v>
      </c>
      <c r="BB55" s="61">
        <f t="shared" si="15"/>
        <v>5797.5</v>
      </c>
      <c r="BC55" s="56" t="str">
        <f t="shared" si="16"/>
        <v>INR  Five Thousand Seven Hundred &amp; Ninety Seven  and Paise Fifty Only</v>
      </c>
      <c r="BD55" s="69">
        <v>2791</v>
      </c>
      <c r="BE55" s="72">
        <f t="shared" si="4"/>
        <v>3157.18</v>
      </c>
      <c r="BF55" s="72">
        <f t="shared" si="5"/>
        <v>69775</v>
      </c>
      <c r="BG55" s="72"/>
      <c r="BK55" s="15">
        <f t="shared" si="6"/>
        <v>262.33</v>
      </c>
      <c r="BL55" s="15">
        <f t="shared" si="7"/>
        <v>226.49</v>
      </c>
      <c r="BM55" s="15">
        <f t="shared" si="8"/>
        <v>262.33</v>
      </c>
      <c r="BN55" s="72">
        <f t="shared" si="9"/>
        <v>262.33</v>
      </c>
      <c r="BO55" s="72">
        <v>159</v>
      </c>
      <c r="BP55" s="15">
        <f t="shared" si="10"/>
        <v>179.86</v>
      </c>
      <c r="BQ55" s="72">
        <v>29</v>
      </c>
      <c r="BR55" s="15">
        <f t="shared" si="11"/>
        <v>32.8</v>
      </c>
      <c r="BS55" s="72">
        <v>205</v>
      </c>
      <c r="BT55" s="72">
        <f t="shared" si="12"/>
        <v>231.9</v>
      </c>
      <c r="HR55" s="16"/>
      <c r="HS55" s="16"/>
      <c r="HT55" s="16"/>
      <c r="HU55" s="16"/>
      <c r="HV55" s="16"/>
    </row>
    <row r="56" spans="1:230" s="15" customFormat="1" ht="260.25" customHeight="1">
      <c r="A56" s="75">
        <v>44</v>
      </c>
      <c r="B56" s="80" t="s">
        <v>225</v>
      </c>
      <c r="C56" s="71" t="s">
        <v>95</v>
      </c>
      <c r="D56" s="82">
        <v>25</v>
      </c>
      <c r="E56" s="85" t="s">
        <v>185</v>
      </c>
      <c r="F56" s="83">
        <v>178.73</v>
      </c>
      <c r="G56" s="57"/>
      <c r="H56" s="47"/>
      <c r="I56" s="46" t="s">
        <v>39</v>
      </c>
      <c r="J56" s="48">
        <f t="shared" si="13"/>
        <v>1</v>
      </c>
      <c r="K56" s="49" t="s">
        <v>64</v>
      </c>
      <c r="L56" s="49" t="s">
        <v>7</v>
      </c>
      <c r="M56" s="58"/>
      <c r="N56" s="57"/>
      <c r="O56" s="57"/>
      <c r="P56" s="59"/>
      <c r="Q56" s="57"/>
      <c r="R56" s="57"/>
      <c r="S56" s="59"/>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60">
        <f t="shared" si="14"/>
        <v>4468.25</v>
      </c>
      <c r="BB56" s="61">
        <f t="shared" si="15"/>
        <v>4468.25</v>
      </c>
      <c r="BC56" s="56" t="str">
        <f t="shared" si="16"/>
        <v>INR  Four Thousand Four Hundred &amp; Sixty Eight  and Paise Twenty Five Only</v>
      </c>
      <c r="BD56" s="70">
        <v>2805</v>
      </c>
      <c r="BE56" s="72">
        <f t="shared" si="4"/>
        <v>3173.02</v>
      </c>
      <c r="BF56" s="72">
        <f t="shared" si="5"/>
        <v>70125</v>
      </c>
      <c r="BG56" s="72"/>
      <c r="BK56" s="15">
        <f t="shared" si="6"/>
        <v>202.18</v>
      </c>
      <c r="BL56" s="15">
        <f t="shared" si="7"/>
        <v>262.33</v>
      </c>
      <c r="BM56" s="15">
        <f t="shared" si="8"/>
        <v>202.18</v>
      </c>
      <c r="BN56" s="72">
        <f t="shared" si="9"/>
        <v>202.18</v>
      </c>
      <c r="BO56" s="72">
        <v>70</v>
      </c>
      <c r="BP56" s="15">
        <f t="shared" si="10"/>
        <v>79.18</v>
      </c>
      <c r="BQ56" s="72">
        <v>81</v>
      </c>
      <c r="BR56" s="15">
        <f t="shared" si="11"/>
        <v>91.63</v>
      </c>
      <c r="BS56" s="72">
        <v>158</v>
      </c>
      <c r="BT56" s="72">
        <f t="shared" si="12"/>
        <v>178.73</v>
      </c>
      <c r="HR56" s="16"/>
      <c r="HS56" s="16"/>
      <c r="HT56" s="16"/>
      <c r="HU56" s="16"/>
      <c r="HV56" s="16"/>
    </row>
    <row r="57" spans="1:230" s="15" customFormat="1" ht="90.75" customHeight="1">
      <c r="A57" s="75">
        <v>45</v>
      </c>
      <c r="B57" s="80" t="s">
        <v>226</v>
      </c>
      <c r="C57" s="71" t="s">
        <v>96</v>
      </c>
      <c r="D57" s="82">
        <v>3</v>
      </c>
      <c r="E57" s="85" t="s">
        <v>160</v>
      </c>
      <c r="F57" s="83">
        <v>1423.05</v>
      </c>
      <c r="G57" s="57"/>
      <c r="H57" s="47"/>
      <c r="I57" s="46" t="s">
        <v>39</v>
      </c>
      <c r="J57" s="48">
        <f t="shared" si="13"/>
        <v>1</v>
      </c>
      <c r="K57" s="49" t="s">
        <v>64</v>
      </c>
      <c r="L57" s="49" t="s">
        <v>7</v>
      </c>
      <c r="M57" s="58"/>
      <c r="N57" s="57"/>
      <c r="O57" s="57"/>
      <c r="P57" s="59"/>
      <c r="Q57" s="57"/>
      <c r="R57" s="57"/>
      <c r="S57" s="59"/>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60">
        <f t="shared" si="14"/>
        <v>4269.15</v>
      </c>
      <c r="BB57" s="61">
        <f t="shared" si="15"/>
        <v>4269.15</v>
      </c>
      <c r="BC57" s="56" t="str">
        <f t="shared" si="16"/>
        <v>INR  Four Thousand Two Hundred &amp; Sixty Nine  and Paise Fifteen Only</v>
      </c>
      <c r="BD57" s="70">
        <v>75453</v>
      </c>
      <c r="BE57" s="72">
        <f t="shared" si="4"/>
        <v>85352.43</v>
      </c>
      <c r="BF57" s="72">
        <f t="shared" si="5"/>
        <v>226359</v>
      </c>
      <c r="BG57" s="72"/>
      <c r="BK57" s="15">
        <f t="shared" si="6"/>
        <v>1609.75</v>
      </c>
      <c r="BL57" s="15">
        <f t="shared" si="7"/>
        <v>202.18</v>
      </c>
      <c r="BM57" s="15">
        <f t="shared" si="8"/>
        <v>1609.75</v>
      </c>
      <c r="BN57" s="72">
        <f t="shared" si="9"/>
        <v>1609.75</v>
      </c>
      <c r="BO57" s="72">
        <v>99</v>
      </c>
      <c r="BP57" s="15">
        <f t="shared" si="10"/>
        <v>111.99</v>
      </c>
      <c r="BQ57" s="72">
        <v>79</v>
      </c>
      <c r="BR57" s="15">
        <f t="shared" si="11"/>
        <v>89.36</v>
      </c>
      <c r="BS57" s="72">
        <v>1258</v>
      </c>
      <c r="BT57" s="72">
        <f t="shared" si="12"/>
        <v>1423.05</v>
      </c>
      <c r="HR57" s="16"/>
      <c r="HS57" s="16"/>
      <c r="HT57" s="16"/>
      <c r="HU57" s="16"/>
      <c r="HV57" s="16"/>
    </row>
    <row r="58" spans="1:230" s="15" customFormat="1" ht="81" customHeight="1">
      <c r="A58" s="75">
        <v>46</v>
      </c>
      <c r="B58" s="80" t="s">
        <v>227</v>
      </c>
      <c r="C58" s="71" t="s">
        <v>97</v>
      </c>
      <c r="D58" s="82">
        <v>3</v>
      </c>
      <c r="E58" s="85" t="s">
        <v>160</v>
      </c>
      <c r="F58" s="83">
        <v>1031.65</v>
      </c>
      <c r="G58" s="57"/>
      <c r="H58" s="47"/>
      <c r="I58" s="46" t="s">
        <v>39</v>
      </c>
      <c r="J58" s="48">
        <f t="shared" si="13"/>
        <v>1</v>
      </c>
      <c r="K58" s="49" t="s">
        <v>64</v>
      </c>
      <c r="L58" s="49" t="s">
        <v>7</v>
      </c>
      <c r="M58" s="58"/>
      <c r="N58" s="57"/>
      <c r="O58" s="57"/>
      <c r="P58" s="59"/>
      <c r="Q58" s="57"/>
      <c r="R58" s="57"/>
      <c r="S58" s="59"/>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60">
        <f t="shared" si="14"/>
        <v>3094.95</v>
      </c>
      <c r="BB58" s="61">
        <f t="shared" si="15"/>
        <v>3094.95</v>
      </c>
      <c r="BC58" s="56" t="str">
        <f t="shared" si="16"/>
        <v>INR  Three Thousand  &amp;Ninety Four  and Paise Ninety Five Only</v>
      </c>
      <c r="BD58" s="69">
        <v>766</v>
      </c>
      <c r="BE58" s="72">
        <f t="shared" si="4"/>
        <v>866.5</v>
      </c>
      <c r="BF58" s="72">
        <f t="shared" si="5"/>
        <v>2298</v>
      </c>
      <c r="BG58" s="72"/>
      <c r="BK58" s="15">
        <f t="shared" si="6"/>
        <v>1167</v>
      </c>
      <c r="BL58" s="15">
        <f t="shared" si="7"/>
        <v>1609.75</v>
      </c>
      <c r="BM58" s="15">
        <f t="shared" si="8"/>
        <v>1167</v>
      </c>
      <c r="BN58" s="72">
        <f t="shared" si="9"/>
        <v>1167</v>
      </c>
      <c r="BO58" s="72">
        <v>31.4</v>
      </c>
      <c r="BP58" s="15">
        <f t="shared" si="10"/>
        <v>35.52</v>
      </c>
      <c r="BQ58" s="72">
        <v>88</v>
      </c>
      <c r="BR58" s="15">
        <f t="shared" si="11"/>
        <v>99.55</v>
      </c>
      <c r="BS58" s="72">
        <v>912</v>
      </c>
      <c r="BT58" s="72">
        <f t="shared" si="12"/>
        <v>1031.65</v>
      </c>
      <c r="HR58" s="16"/>
      <c r="HS58" s="16"/>
      <c r="HT58" s="16"/>
      <c r="HU58" s="16"/>
      <c r="HV58" s="16"/>
    </row>
    <row r="59" spans="1:230" s="15" customFormat="1" ht="60" customHeight="1">
      <c r="A59" s="75">
        <v>47</v>
      </c>
      <c r="B59" s="80" t="s">
        <v>228</v>
      </c>
      <c r="C59" s="71" t="s">
        <v>98</v>
      </c>
      <c r="D59" s="82">
        <v>15</v>
      </c>
      <c r="E59" s="85" t="s">
        <v>160</v>
      </c>
      <c r="F59" s="83">
        <v>90.5</v>
      </c>
      <c r="G59" s="57"/>
      <c r="H59" s="47"/>
      <c r="I59" s="46" t="s">
        <v>39</v>
      </c>
      <c r="J59" s="48">
        <f t="shared" si="13"/>
        <v>1</v>
      </c>
      <c r="K59" s="49" t="s">
        <v>64</v>
      </c>
      <c r="L59" s="49" t="s">
        <v>7</v>
      </c>
      <c r="M59" s="58"/>
      <c r="N59" s="57"/>
      <c r="O59" s="57"/>
      <c r="P59" s="59"/>
      <c r="Q59" s="57"/>
      <c r="R59" s="57"/>
      <c r="S59" s="59"/>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60">
        <f t="shared" si="14"/>
        <v>1357.5</v>
      </c>
      <c r="BB59" s="61">
        <f t="shared" si="15"/>
        <v>1357.5</v>
      </c>
      <c r="BC59" s="56" t="str">
        <f t="shared" si="16"/>
        <v>INR  One Thousand Three Hundred &amp; Fifty Seven  and Paise Fifty Only</v>
      </c>
      <c r="BD59" s="69">
        <v>394</v>
      </c>
      <c r="BE59" s="72">
        <f t="shared" si="4"/>
        <v>445.69</v>
      </c>
      <c r="BF59" s="72">
        <f t="shared" si="5"/>
        <v>5910</v>
      </c>
      <c r="BG59" s="72"/>
      <c r="BK59" s="15">
        <f t="shared" si="6"/>
        <v>102.37</v>
      </c>
      <c r="BL59" s="15">
        <f t="shared" si="7"/>
        <v>1167</v>
      </c>
      <c r="BM59" s="15">
        <f t="shared" si="8"/>
        <v>102.37</v>
      </c>
      <c r="BN59" s="72">
        <f t="shared" si="9"/>
        <v>102.37</v>
      </c>
      <c r="BO59" s="72">
        <v>32.11</v>
      </c>
      <c r="BP59" s="15">
        <f t="shared" si="10"/>
        <v>36.32</v>
      </c>
      <c r="BQ59" s="72">
        <v>5015</v>
      </c>
      <c r="BR59" s="15">
        <f t="shared" si="11"/>
        <v>5672.97</v>
      </c>
      <c r="BS59" s="72">
        <v>80</v>
      </c>
      <c r="BT59" s="72">
        <f t="shared" si="12"/>
        <v>90.5</v>
      </c>
      <c r="HR59" s="16"/>
      <c r="HS59" s="16"/>
      <c r="HT59" s="16"/>
      <c r="HU59" s="16"/>
      <c r="HV59" s="16"/>
    </row>
    <row r="60" spans="1:230" s="15" customFormat="1" ht="81" customHeight="1">
      <c r="A60" s="75">
        <v>48</v>
      </c>
      <c r="B60" s="80" t="s">
        <v>229</v>
      </c>
      <c r="C60" s="71" t="s">
        <v>99</v>
      </c>
      <c r="D60" s="82">
        <v>10</v>
      </c>
      <c r="E60" s="85" t="s">
        <v>160</v>
      </c>
      <c r="F60" s="83">
        <v>270.36</v>
      </c>
      <c r="G60" s="57"/>
      <c r="H60" s="47"/>
      <c r="I60" s="46" t="s">
        <v>39</v>
      </c>
      <c r="J60" s="48">
        <f t="shared" si="13"/>
        <v>1</v>
      </c>
      <c r="K60" s="49" t="s">
        <v>64</v>
      </c>
      <c r="L60" s="49" t="s">
        <v>7</v>
      </c>
      <c r="M60" s="58"/>
      <c r="N60" s="57"/>
      <c r="O60" s="57"/>
      <c r="P60" s="59"/>
      <c r="Q60" s="57"/>
      <c r="R60" s="57"/>
      <c r="S60" s="59"/>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60">
        <f t="shared" si="14"/>
        <v>2703.6</v>
      </c>
      <c r="BB60" s="61">
        <f t="shared" si="15"/>
        <v>2703.6</v>
      </c>
      <c r="BC60" s="56" t="str">
        <f t="shared" si="16"/>
        <v>INR  Two Thousand Seven Hundred &amp; Three  and Paise Sixty Only</v>
      </c>
      <c r="BD60" s="69">
        <v>342</v>
      </c>
      <c r="BE60" s="72">
        <f t="shared" si="4"/>
        <v>386.87</v>
      </c>
      <c r="BF60" s="72">
        <f t="shared" si="5"/>
        <v>3420</v>
      </c>
      <c r="BG60" s="72"/>
      <c r="BK60" s="15">
        <f t="shared" si="6"/>
        <v>305.83</v>
      </c>
      <c r="BL60" s="15">
        <f t="shared" si="7"/>
        <v>102.37</v>
      </c>
      <c r="BM60" s="15">
        <f t="shared" si="8"/>
        <v>305.83</v>
      </c>
      <c r="BN60" s="72">
        <f t="shared" si="9"/>
        <v>305.83</v>
      </c>
      <c r="BO60" s="72">
        <v>32.82</v>
      </c>
      <c r="BP60" s="15">
        <f t="shared" si="10"/>
        <v>37.13</v>
      </c>
      <c r="BQ60" s="72">
        <v>1276</v>
      </c>
      <c r="BR60" s="15">
        <f t="shared" si="11"/>
        <v>1443.41</v>
      </c>
      <c r="BS60" s="72">
        <v>239</v>
      </c>
      <c r="BT60" s="72">
        <f t="shared" si="12"/>
        <v>270.36</v>
      </c>
      <c r="HR60" s="16"/>
      <c r="HS60" s="16"/>
      <c r="HT60" s="16"/>
      <c r="HU60" s="16"/>
      <c r="HV60" s="16"/>
    </row>
    <row r="61" spans="1:230" s="15" customFormat="1" ht="89.25" customHeight="1">
      <c r="A61" s="75">
        <v>49</v>
      </c>
      <c r="B61" s="77" t="s">
        <v>230</v>
      </c>
      <c r="C61" s="71" t="s">
        <v>100</v>
      </c>
      <c r="D61" s="82">
        <v>3</v>
      </c>
      <c r="E61" s="86" t="s">
        <v>160</v>
      </c>
      <c r="F61" s="84">
        <v>3511.24</v>
      </c>
      <c r="G61" s="57"/>
      <c r="H61" s="47"/>
      <c r="I61" s="46" t="s">
        <v>39</v>
      </c>
      <c r="J61" s="48">
        <f t="shared" si="13"/>
        <v>1</v>
      </c>
      <c r="K61" s="49" t="s">
        <v>64</v>
      </c>
      <c r="L61" s="49" t="s">
        <v>7</v>
      </c>
      <c r="M61" s="58"/>
      <c r="N61" s="57"/>
      <c r="O61" s="57"/>
      <c r="P61" s="59"/>
      <c r="Q61" s="57"/>
      <c r="R61" s="57"/>
      <c r="S61" s="59"/>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60">
        <f t="shared" si="14"/>
        <v>10533.72</v>
      </c>
      <c r="BB61" s="61">
        <f t="shared" si="15"/>
        <v>10533.72</v>
      </c>
      <c r="BC61" s="56" t="str">
        <f t="shared" si="16"/>
        <v>INR  Ten Thousand Five Hundred &amp; Thirty Three  and Paise Seventy Two Only</v>
      </c>
      <c r="BD61" s="69">
        <v>3614</v>
      </c>
      <c r="BE61" s="72">
        <f t="shared" si="4"/>
        <v>4088.16</v>
      </c>
      <c r="BF61" s="72">
        <f t="shared" si="5"/>
        <v>10842</v>
      </c>
      <c r="BG61" s="72"/>
      <c r="BK61" s="15">
        <f t="shared" si="6"/>
        <v>3971.91</v>
      </c>
      <c r="BL61" s="15">
        <f t="shared" si="7"/>
        <v>305.83</v>
      </c>
      <c r="BM61" s="15">
        <f t="shared" si="8"/>
        <v>3971.91</v>
      </c>
      <c r="BN61" s="72">
        <f t="shared" si="9"/>
        <v>3971.91</v>
      </c>
      <c r="BO61" s="72">
        <v>33.53</v>
      </c>
      <c r="BP61" s="15">
        <f t="shared" si="10"/>
        <v>37.93</v>
      </c>
      <c r="BQ61" s="72">
        <v>910</v>
      </c>
      <c r="BR61" s="15">
        <f t="shared" si="11"/>
        <v>1029.39</v>
      </c>
      <c r="BS61" s="72">
        <v>3104</v>
      </c>
      <c r="BT61" s="72">
        <f t="shared" si="12"/>
        <v>3511.24</v>
      </c>
      <c r="HR61" s="16"/>
      <c r="HS61" s="16"/>
      <c r="HT61" s="16"/>
      <c r="HU61" s="16"/>
      <c r="HV61" s="16"/>
    </row>
    <row r="62" spans="1:230" s="15" customFormat="1" ht="72.75" customHeight="1">
      <c r="A62" s="75">
        <v>50</v>
      </c>
      <c r="B62" s="77" t="s">
        <v>231</v>
      </c>
      <c r="C62" s="71" t="s">
        <v>101</v>
      </c>
      <c r="D62" s="82">
        <v>3</v>
      </c>
      <c r="E62" s="86" t="s">
        <v>160</v>
      </c>
      <c r="F62" s="84">
        <v>419.68</v>
      </c>
      <c r="G62" s="57"/>
      <c r="H62" s="47"/>
      <c r="I62" s="46" t="s">
        <v>39</v>
      </c>
      <c r="J62" s="48">
        <f t="shared" si="13"/>
        <v>1</v>
      </c>
      <c r="K62" s="49" t="s">
        <v>64</v>
      </c>
      <c r="L62" s="49" t="s">
        <v>7</v>
      </c>
      <c r="M62" s="58"/>
      <c r="N62" s="57"/>
      <c r="O62" s="57"/>
      <c r="P62" s="59"/>
      <c r="Q62" s="57"/>
      <c r="R62" s="57"/>
      <c r="S62" s="59"/>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60">
        <f t="shared" si="14"/>
        <v>1259.04</v>
      </c>
      <c r="BB62" s="61">
        <f t="shared" si="15"/>
        <v>1259.04</v>
      </c>
      <c r="BC62" s="56" t="str">
        <f t="shared" si="16"/>
        <v>INR  One Thousand Two Hundred &amp; Fifty Nine  and Paise Four Only</v>
      </c>
      <c r="BD62" s="69">
        <v>122</v>
      </c>
      <c r="BE62" s="72">
        <f t="shared" si="4"/>
        <v>138.01</v>
      </c>
      <c r="BF62" s="72">
        <f t="shared" si="5"/>
        <v>366</v>
      </c>
      <c r="BG62" s="72"/>
      <c r="BK62" s="15">
        <f t="shared" si="6"/>
        <v>474.74</v>
      </c>
      <c r="BL62" s="15">
        <f t="shared" si="7"/>
        <v>3971.91</v>
      </c>
      <c r="BM62" s="15">
        <f t="shared" si="8"/>
        <v>474.74</v>
      </c>
      <c r="BN62" s="72">
        <f t="shared" si="9"/>
        <v>474.74</v>
      </c>
      <c r="BO62" s="72">
        <v>67</v>
      </c>
      <c r="BP62" s="15">
        <f t="shared" si="10"/>
        <v>75.79</v>
      </c>
      <c r="BQ62" s="72">
        <v>1103</v>
      </c>
      <c r="BR62" s="15">
        <f t="shared" si="11"/>
        <v>1247.71</v>
      </c>
      <c r="BS62" s="72">
        <v>371</v>
      </c>
      <c r="BT62" s="72">
        <f t="shared" si="12"/>
        <v>419.68</v>
      </c>
      <c r="HR62" s="16"/>
      <c r="HS62" s="16"/>
      <c r="HT62" s="16"/>
      <c r="HU62" s="16"/>
      <c r="HV62" s="16"/>
    </row>
    <row r="63" spans="1:230" s="15" customFormat="1" ht="80.25" customHeight="1">
      <c r="A63" s="75">
        <v>51</v>
      </c>
      <c r="B63" s="80" t="s">
        <v>183</v>
      </c>
      <c r="C63" s="71" t="s">
        <v>102</v>
      </c>
      <c r="D63" s="82">
        <v>3</v>
      </c>
      <c r="E63" s="85" t="s">
        <v>160</v>
      </c>
      <c r="F63" s="83">
        <v>1148.17</v>
      </c>
      <c r="G63" s="57"/>
      <c r="H63" s="47"/>
      <c r="I63" s="46" t="s">
        <v>39</v>
      </c>
      <c r="J63" s="48">
        <f t="shared" si="13"/>
        <v>1</v>
      </c>
      <c r="K63" s="49" t="s">
        <v>64</v>
      </c>
      <c r="L63" s="49" t="s">
        <v>7</v>
      </c>
      <c r="M63" s="58"/>
      <c r="N63" s="57"/>
      <c r="O63" s="57"/>
      <c r="P63" s="59"/>
      <c r="Q63" s="57"/>
      <c r="R63" s="57"/>
      <c r="S63" s="59"/>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60">
        <f t="shared" si="14"/>
        <v>3444.51</v>
      </c>
      <c r="BB63" s="61">
        <f t="shared" si="15"/>
        <v>3444.51</v>
      </c>
      <c r="BC63" s="56" t="str">
        <f t="shared" si="16"/>
        <v>INR  Three Thousand Four Hundred &amp; Forty Four  and Paise Fifty One Only</v>
      </c>
      <c r="BD63" s="69">
        <v>126</v>
      </c>
      <c r="BE63" s="72">
        <f t="shared" si="4"/>
        <v>142.53</v>
      </c>
      <c r="BF63" s="72">
        <f t="shared" si="5"/>
        <v>378</v>
      </c>
      <c r="BG63" s="72"/>
      <c r="BK63" s="15">
        <f t="shared" si="6"/>
        <v>1298.81</v>
      </c>
      <c r="BL63" s="15">
        <f t="shared" si="7"/>
        <v>474.74</v>
      </c>
      <c r="BM63" s="15">
        <f t="shared" si="8"/>
        <v>1298.81</v>
      </c>
      <c r="BN63" s="72">
        <f t="shared" si="9"/>
        <v>1298.81</v>
      </c>
      <c r="BO63" s="72">
        <v>67.71</v>
      </c>
      <c r="BP63" s="15">
        <f t="shared" si="10"/>
        <v>76.59</v>
      </c>
      <c r="BQ63" s="72">
        <v>468</v>
      </c>
      <c r="BR63" s="15">
        <f t="shared" si="11"/>
        <v>529.4</v>
      </c>
      <c r="BS63" s="72">
        <v>1015</v>
      </c>
      <c r="BT63" s="72">
        <f t="shared" si="12"/>
        <v>1148.17</v>
      </c>
      <c r="HR63" s="16"/>
      <c r="HS63" s="16"/>
      <c r="HT63" s="16"/>
      <c r="HU63" s="16"/>
      <c r="HV63" s="16"/>
    </row>
    <row r="64" spans="1:230" s="15" customFormat="1" ht="66" customHeight="1">
      <c r="A64" s="75">
        <v>52</v>
      </c>
      <c r="B64" s="76" t="s">
        <v>232</v>
      </c>
      <c r="C64" s="71" t="s">
        <v>103</v>
      </c>
      <c r="D64" s="82">
        <v>3</v>
      </c>
      <c r="E64" s="85" t="s">
        <v>160</v>
      </c>
      <c r="F64" s="83">
        <v>102.94</v>
      </c>
      <c r="G64" s="57">
        <v>6268</v>
      </c>
      <c r="H64" s="47"/>
      <c r="I64" s="46" t="s">
        <v>39</v>
      </c>
      <c r="J64" s="48">
        <f t="shared" si="13"/>
        <v>1</v>
      </c>
      <c r="K64" s="49" t="s">
        <v>64</v>
      </c>
      <c r="L64" s="49" t="s">
        <v>7</v>
      </c>
      <c r="M64" s="58"/>
      <c r="N64" s="57"/>
      <c r="O64" s="57"/>
      <c r="P64" s="59"/>
      <c r="Q64" s="57"/>
      <c r="R64" s="57"/>
      <c r="S64" s="59"/>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60">
        <f t="shared" si="14"/>
        <v>308.82</v>
      </c>
      <c r="BB64" s="61">
        <f t="shared" si="15"/>
        <v>308.82</v>
      </c>
      <c r="BC64" s="56" t="str">
        <f t="shared" si="16"/>
        <v>INR  Three Hundred &amp; Eight  and Paise Eighty Two Only</v>
      </c>
      <c r="BD64" s="69">
        <v>130</v>
      </c>
      <c r="BE64" s="72">
        <f t="shared" si="4"/>
        <v>147.06</v>
      </c>
      <c r="BF64" s="72">
        <f t="shared" si="5"/>
        <v>390</v>
      </c>
      <c r="BG64" s="72"/>
      <c r="BK64" s="15">
        <f t="shared" si="6"/>
        <v>116.45</v>
      </c>
      <c r="BL64" s="15">
        <f t="shared" si="7"/>
        <v>1298.81</v>
      </c>
      <c r="BM64" s="15">
        <f t="shared" si="8"/>
        <v>116.45</v>
      </c>
      <c r="BN64" s="72">
        <f t="shared" si="9"/>
        <v>116.45</v>
      </c>
      <c r="BO64" s="72">
        <v>68.42</v>
      </c>
      <c r="BP64" s="15">
        <f t="shared" si="10"/>
        <v>77.4</v>
      </c>
      <c r="BQ64" s="72">
        <v>72316</v>
      </c>
      <c r="BR64" s="15">
        <f t="shared" si="11"/>
        <v>81803.86</v>
      </c>
      <c r="BS64" s="72">
        <v>91</v>
      </c>
      <c r="BT64" s="72">
        <f t="shared" si="12"/>
        <v>102.94</v>
      </c>
      <c r="HR64" s="16"/>
      <c r="HS64" s="16"/>
      <c r="HT64" s="16"/>
      <c r="HU64" s="16"/>
      <c r="HV64" s="16"/>
    </row>
    <row r="65" spans="1:230" s="15" customFormat="1" ht="157.5" customHeight="1">
      <c r="A65" s="75">
        <v>53</v>
      </c>
      <c r="B65" s="80" t="s">
        <v>233</v>
      </c>
      <c r="C65" s="71" t="s">
        <v>104</v>
      </c>
      <c r="D65" s="82">
        <v>3</v>
      </c>
      <c r="E65" s="85" t="s">
        <v>160</v>
      </c>
      <c r="F65" s="83">
        <v>2497.69</v>
      </c>
      <c r="G65" s="57">
        <v>6363</v>
      </c>
      <c r="H65" s="47"/>
      <c r="I65" s="46" t="s">
        <v>39</v>
      </c>
      <c r="J65" s="48">
        <f t="shared" si="13"/>
        <v>1</v>
      </c>
      <c r="K65" s="49" t="s">
        <v>64</v>
      </c>
      <c r="L65" s="49" t="s">
        <v>7</v>
      </c>
      <c r="M65" s="58"/>
      <c r="N65" s="57"/>
      <c r="O65" s="57"/>
      <c r="P65" s="59"/>
      <c r="Q65" s="57"/>
      <c r="R65" s="57"/>
      <c r="S65" s="59"/>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60">
        <f t="shared" si="14"/>
        <v>7493.07</v>
      </c>
      <c r="BB65" s="61">
        <f t="shared" si="15"/>
        <v>7493.07</v>
      </c>
      <c r="BC65" s="56" t="str">
        <f t="shared" si="16"/>
        <v>INR  Seven Thousand Four Hundred &amp; Ninety Three  and Paise Seven Only</v>
      </c>
      <c r="BD65" s="69">
        <v>134</v>
      </c>
      <c r="BE65" s="72">
        <f t="shared" si="4"/>
        <v>151.58</v>
      </c>
      <c r="BF65" s="72">
        <f t="shared" si="5"/>
        <v>402</v>
      </c>
      <c r="BG65" s="72"/>
      <c r="BK65" s="15">
        <f t="shared" si="6"/>
        <v>2825.39</v>
      </c>
      <c r="BL65" s="15">
        <f t="shared" si="7"/>
        <v>116.45</v>
      </c>
      <c r="BM65" s="15">
        <f t="shared" si="8"/>
        <v>2825.39</v>
      </c>
      <c r="BN65" s="72">
        <f t="shared" si="9"/>
        <v>2825.39</v>
      </c>
      <c r="BO65" s="72">
        <v>69.13</v>
      </c>
      <c r="BP65" s="15">
        <f t="shared" si="10"/>
        <v>78.2</v>
      </c>
      <c r="BQ65" s="72">
        <v>896</v>
      </c>
      <c r="BR65" s="15">
        <f t="shared" si="11"/>
        <v>1013.56</v>
      </c>
      <c r="BS65" s="72">
        <v>2208</v>
      </c>
      <c r="BT65" s="72">
        <f t="shared" si="12"/>
        <v>2497.69</v>
      </c>
      <c r="HR65" s="16"/>
      <c r="HS65" s="16"/>
      <c r="HT65" s="16"/>
      <c r="HU65" s="16"/>
      <c r="HV65" s="16"/>
    </row>
    <row r="66" spans="1:230" s="15" customFormat="1" ht="51.75" customHeight="1">
      <c r="A66" s="75">
        <v>54</v>
      </c>
      <c r="B66" s="80" t="s">
        <v>184</v>
      </c>
      <c r="C66" s="71" t="s">
        <v>105</v>
      </c>
      <c r="D66" s="82">
        <v>5</v>
      </c>
      <c r="E66" s="85" t="s">
        <v>160</v>
      </c>
      <c r="F66" s="83">
        <v>486.42</v>
      </c>
      <c r="G66" s="57"/>
      <c r="H66" s="47"/>
      <c r="I66" s="46" t="s">
        <v>39</v>
      </c>
      <c r="J66" s="48">
        <f aca="true" t="shared" si="17" ref="J66:J104">IF(I66="Less(-)",-1,1)</f>
        <v>1</v>
      </c>
      <c r="K66" s="49" t="s">
        <v>64</v>
      </c>
      <c r="L66" s="49" t="s">
        <v>7</v>
      </c>
      <c r="M66" s="58"/>
      <c r="N66" s="57"/>
      <c r="O66" s="57"/>
      <c r="P66" s="59"/>
      <c r="Q66" s="57"/>
      <c r="R66" s="57"/>
      <c r="S66" s="59"/>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60">
        <f aca="true" t="shared" si="18" ref="BA66:BA104">total_amount_ba($B$2,$D$2,D66,F66,J66,K66,M66)</f>
        <v>2432.1</v>
      </c>
      <c r="BB66" s="61">
        <f aca="true" t="shared" si="19" ref="BB66:BB104">BA66+SUM(N66:AZ66)</f>
        <v>2432.1</v>
      </c>
      <c r="BC66" s="56" t="str">
        <f aca="true" t="shared" si="20" ref="BC66:BC104">SpellNumber(L66,BB66)</f>
        <v>INR  Two Thousand Four Hundred &amp; Thirty Two  and Paise Ten Only</v>
      </c>
      <c r="BD66" s="69">
        <v>161</v>
      </c>
      <c r="BE66" s="72">
        <f t="shared" si="4"/>
        <v>182.12</v>
      </c>
      <c r="BF66" s="72">
        <f t="shared" si="5"/>
        <v>805</v>
      </c>
      <c r="BG66" s="72"/>
      <c r="BK66" s="15">
        <f t="shared" si="6"/>
        <v>550.24</v>
      </c>
      <c r="BL66" s="15">
        <f t="shared" si="7"/>
        <v>2825.39</v>
      </c>
      <c r="BM66" s="15">
        <f t="shared" si="8"/>
        <v>550.24</v>
      </c>
      <c r="BN66" s="72">
        <f t="shared" si="9"/>
        <v>550.24</v>
      </c>
      <c r="BO66" s="72">
        <v>110</v>
      </c>
      <c r="BP66" s="15">
        <f t="shared" si="10"/>
        <v>124.43</v>
      </c>
      <c r="BQ66" s="72">
        <v>279</v>
      </c>
      <c r="BR66" s="15">
        <f t="shared" si="11"/>
        <v>315.6</v>
      </c>
      <c r="BS66" s="72">
        <v>430</v>
      </c>
      <c r="BT66" s="72">
        <f t="shared" si="12"/>
        <v>486.42</v>
      </c>
      <c r="HR66" s="16"/>
      <c r="HS66" s="16"/>
      <c r="HT66" s="16"/>
      <c r="HU66" s="16"/>
      <c r="HV66" s="16"/>
    </row>
    <row r="67" spans="1:230" s="15" customFormat="1" ht="63" customHeight="1">
      <c r="A67" s="75">
        <v>55</v>
      </c>
      <c r="B67" s="80" t="s">
        <v>167</v>
      </c>
      <c r="C67" s="71" t="s">
        <v>106</v>
      </c>
      <c r="D67" s="82">
        <v>2</v>
      </c>
      <c r="E67" s="85" t="s">
        <v>160</v>
      </c>
      <c r="F67" s="83">
        <v>693.43</v>
      </c>
      <c r="G67" s="57"/>
      <c r="H67" s="47"/>
      <c r="I67" s="46" t="s">
        <v>39</v>
      </c>
      <c r="J67" s="48">
        <f t="shared" si="17"/>
        <v>1</v>
      </c>
      <c r="K67" s="49" t="s">
        <v>64</v>
      </c>
      <c r="L67" s="49" t="s">
        <v>7</v>
      </c>
      <c r="M67" s="58"/>
      <c r="N67" s="57"/>
      <c r="O67" s="57"/>
      <c r="P67" s="59"/>
      <c r="Q67" s="57"/>
      <c r="R67" s="57"/>
      <c r="S67" s="59"/>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60">
        <f t="shared" si="18"/>
        <v>1386.86</v>
      </c>
      <c r="BB67" s="61">
        <f t="shared" si="19"/>
        <v>1386.86</v>
      </c>
      <c r="BC67" s="56" t="str">
        <f t="shared" si="20"/>
        <v>INR  One Thousand Three Hundred &amp; Eighty Six  and Paise Eighty Six Only</v>
      </c>
      <c r="BD67" s="69">
        <v>165</v>
      </c>
      <c r="BE67" s="72">
        <f t="shared" si="4"/>
        <v>186.65</v>
      </c>
      <c r="BF67" s="72">
        <f t="shared" si="5"/>
        <v>330</v>
      </c>
      <c r="BG67" s="72"/>
      <c r="BK67" s="15">
        <f t="shared" si="6"/>
        <v>784.41</v>
      </c>
      <c r="BL67" s="15">
        <f t="shared" si="7"/>
        <v>550.24</v>
      </c>
      <c r="BM67" s="15">
        <f t="shared" si="8"/>
        <v>784.41</v>
      </c>
      <c r="BN67" s="72">
        <f t="shared" si="9"/>
        <v>784.41</v>
      </c>
      <c r="BO67" s="72">
        <v>30.8</v>
      </c>
      <c r="BP67" s="15">
        <f t="shared" si="10"/>
        <v>34.84</v>
      </c>
      <c r="BQ67" s="72">
        <v>470</v>
      </c>
      <c r="BR67" s="15">
        <f t="shared" si="11"/>
        <v>531.66</v>
      </c>
      <c r="BS67" s="72">
        <v>613</v>
      </c>
      <c r="BT67" s="72">
        <f t="shared" si="12"/>
        <v>693.43</v>
      </c>
      <c r="HR67" s="16"/>
      <c r="HS67" s="16"/>
      <c r="HT67" s="16"/>
      <c r="HU67" s="16"/>
      <c r="HV67" s="16"/>
    </row>
    <row r="68" spans="1:230" s="15" customFormat="1" ht="69.75" customHeight="1">
      <c r="A68" s="75">
        <v>56</v>
      </c>
      <c r="B68" s="80" t="s">
        <v>234</v>
      </c>
      <c r="C68" s="71" t="s">
        <v>107</v>
      </c>
      <c r="D68" s="82">
        <v>3</v>
      </c>
      <c r="E68" s="85" t="s">
        <v>160</v>
      </c>
      <c r="F68" s="83">
        <v>973.96</v>
      </c>
      <c r="G68" s="57"/>
      <c r="H68" s="47"/>
      <c r="I68" s="46" t="s">
        <v>39</v>
      </c>
      <c r="J68" s="48">
        <f t="shared" si="17"/>
        <v>1</v>
      </c>
      <c r="K68" s="49" t="s">
        <v>64</v>
      </c>
      <c r="L68" s="49" t="s">
        <v>7</v>
      </c>
      <c r="M68" s="58"/>
      <c r="N68" s="57"/>
      <c r="O68" s="57"/>
      <c r="P68" s="59"/>
      <c r="Q68" s="57"/>
      <c r="R68" s="57"/>
      <c r="S68" s="59"/>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60">
        <f t="shared" si="18"/>
        <v>2921.88</v>
      </c>
      <c r="BB68" s="61">
        <f t="shared" si="19"/>
        <v>2921.88</v>
      </c>
      <c r="BC68" s="56" t="str">
        <f t="shared" si="20"/>
        <v>INR  Two Thousand Nine Hundred &amp; Twenty One  and Paise Eighty Eight Only</v>
      </c>
      <c r="BD68" s="70">
        <v>139</v>
      </c>
      <c r="BE68" s="72">
        <f t="shared" si="4"/>
        <v>157.24</v>
      </c>
      <c r="BF68" s="72">
        <f t="shared" si="5"/>
        <v>417</v>
      </c>
      <c r="BG68" s="72"/>
      <c r="BK68" s="15">
        <f t="shared" si="6"/>
        <v>1101.74</v>
      </c>
      <c r="BL68" s="15">
        <f t="shared" si="7"/>
        <v>784.41</v>
      </c>
      <c r="BM68" s="15">
        <f t="shared" si="8"/>
        <v>1101.74</v>
      </c>
      <c r="BN68" s="72">
        <f t="shared" si="9"/>
        <v>1101.74</v>
      </c>
      <c r="BO68" s="72">
        <v>30.8</v>
      </c>
      <c r="BP68" s="15">
        <f t="shared" si="10"/>
        <v>34.84</v>
      </c>
      <c r="BQ68" s="72">
        <v>45</v>
      </c>
      <c r="BR68" s="15">
        <f t="shared" si="11"/>
        <v>50.9</v>
      </c>
      <c r="BS68" s="72">
        <v>861</v>
      </c>
      <c r="BT68" s="72">
        <f t="shared" si="12"/>
        <v>973.96</v>
      </c>
      <c r="HR68" s="16"/>
      <c r="HS68" s="16"/>
      <c r="HT68" s="16"/>
      <c r="HU68" s="16"/>
      <c r="HV68" s="16"/>
    </row>
    <row r="69" spans="1:230" s="15" customFormat="1" ht="70.5" customHeight="1">
      <c r="A69" s="75">
        <v>57</v>
      </c>
      <c r="B69" s="80" t="s">
        <v>235</v>
      </c>
      <c r="C69" s="71" t="s">
        <v>108</v>
      </c>
      <c r="D69" s="82">
        <v>3</v>
      </c>
      <c r="E69" s="85" t="s">
        <v>160</v>
      </c>
      <c r="F69" s="83">
        <v>921.93</v>
      </c>
      <c r="G69" s="57"/>
      <c r="H69" s="47"/>
      <c r="I69" s="46" t="s">
        <v>39</v>
      </c>
      <c r="J69" s="48">
        <f t="shared" si="17"/>
        <v>1</v>
      </c>
      <c r="K69" s="49" t="s">
        <v>64</v>
      </c>
      <c r="L69" s="49" t="s">
        <v>7</v>
      </c>
      <c r="M69" s="58"/>
      <c r="N69" s="57"/>
      <c r="O69" s="57"/>
      <c r="P69" s="59"/>
      <c r="Q69" s="57"/>
      <c r="R69" s="57"/>
      <c r="S69" s="59"/>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60">
        <f t="shared" si="18"/>
        <v>2765.79</v>
      </c>
      <c r="BB69" s="61">
        <f t="shared" si="19"/>
        <v>2765.79</v>
      </c>
      <c r="BC69" s="56" t="str">
        <f t="shared" si="20"/>
        <v>INR  Two Thousand Seven Hundred &amp; Sixty Five  and Paise Seventy Nine Only</v>
      </c>
      <c r="BD69" s="70">
        <v>143</v>
      </c>
      <c r="BE69" s="72">
        <f t="shared" si="4"/>
        <v>161.76</v>
      </c>
      <c r="BF69" s="72">
        <f t="shared" si="5"/>
        <v>429</v>
      </c>
      <c r="BG69" s="72"/>
      <c r="BK69" s="15">
        <f t="shared" si="6"/>
        <v>1042.89</v>
      </c>
      <c r="BL69" s="15">
        <f t="shared" si="7"/>
        <v>1101.74</v>
      </c>
      <c r="BM69" s="15">
        <f t="shared" si="8"/>
        <v>1042.89</v>
      </c>
      <c r="BN69" s="72">
        <f t="shared" si="9"/>
        <v>1042.89</v>
      </c>
      <c r="BO69" s="72">
        <v>30.8</v>
      </c>
      <c r="BP69" s="15">
        <f t="shared" si="10"/>
        <v>34.84</v>
      </c>
      <c r="BQ69" s="72">
        <v>17</v>
      </c>
      <c r="BR69" s="15">
        <f t="shared" si="11"/>
        <v>19.23</v>
      </c>
      <c r="BS69" s="72">
        <v>815</v>
      </c>
      <c r="BT69" s="72">
        <f t="shared" si="12"/>
        <v>921.93</v>
      </c>
      <c r="HR69" s="16"/>
      <c r="HS69" s="16"/>
      <c r="HT69" s="16"/>
      <c r="HU69" s="16"/>
      <c r="HV69" s="16"/>
    </row>
    <row r="70" spans="1:230" s="15" customFormat="1" ht="72.75" customHeight="1">
      <c r="A70" s="75">
        <v>58</v>
      </c>
      <c r="B70" s="80" t="s">
        <v>236</v>
      </c>
      <c r="C70" s="71" t="s">
        <v>109</v>
      </c>
      <c r="D70" s="82">
        <v>2</v>
      </c>
      <c r="E70" s="78" t="s">
        <v>160</v>
      </c>
      <c r="F70" s="79">
        <v>969.44</v>
      </c>
      <c r="G70" s="57"/>
      <c r="H70" s="47"/>
      <c r="I70" s="46" t="s">
        <v>39</v>
      </c>
      <c r="J70" s="48">
        <f t="shared" si="17"/>
        <v>1</v>
      </c>
      <c r="K70" s="49" t="s">
        <v>64</v>
      </c>
      <c r="L70" s="49" t="s">
        <v>7</v>
      </c>
      <c r="M70" s="58"/>
      <c r="N70" s="57"/>
      <c r="O70" s="57"/>
      <c r="P70" s="59"/>
      <c r="Q70" s="57"/>
      <c r="R70" s="57"/>
      <c r="S70" s="59"/>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60">
        <f t="shared" si="18"/>
        <v>1938.88</v>
      </c>
      <c r="BB70" s="61">
        <f t="shared" si="19"/>
        <v>1938.88</v>
      </c>
      <c r="BC70" s="56" t="str">
        <f t="shared" si="20"/>
        <v>INR  One Thousand Nine Hundred &amp; Thirty Eight  and Paise Eighty Eight Only</v>
      </c>
      <c r="BD70" s="70">
        <v>147</v>
      </c>
      <c r="BE70" s="72">
        <f t="shared" si="4"/>
        <v>166.29</v>
      </c>
      <c r="BF70" s="72">
        <f t="shared" si="5"/>
        <v>294</v>
      </c>
      <c r="BG70" s="72"/>
      <c r="BK70" s="15">
        <f t="shared" si="6"/>
        <v>1096.63</v>
      </c>
      <c r="BL70" s="15">
        <f t="shared" si="7"/>
        <v>1042.89</v>
      </c>
      <c r="BM70" s="15">
        <f t="shared" si="8"/>
        <v>1096.63</v>
      </c>
      <c r="BN70" s="72">
        <f t="shared" si="9"/>
        <v>1096.63</v>
      </c>
      <c r="BO70" s="72">
        <v>30.8</v>
      </c>
      <c r="BP70" s="15">
        <f t="shared" si="10"/>
        <v>34.84</v>
      </c>
      <c r="BQ70" s="72">
        <v>6</v>
      </c>
      <c r="BR70" s="15">
        <f t="shared" si="11"/>
        <v>6.79</v>
      </c>
      <c r="BS70" s="72">
        <v>857</v>
      </c>
      <c r="BT70" s="72">
        <f t="shared" si="12"/>
        <v>969.44</v>
      </c>
      <c r="HR70" s="16"/>
      <c r="HS70" s="16"/>
      <c r="HT70" s="16"/>
      <c r="HU70" s="16"/>
      <c r="HV70" s="16"/>
    </row>
    <row r="71" spans="1:230" s="15" customFormat="1" ht="73.5" customHeight="1">
      <c r="A71" s="75">
        <v>59</v>
      </c>
      <c r="B71" s="80" t="s">
        <v>237</v>
      </c>
      <c r="C71" s="71" t="s">
        <v>110</v>
      </c>
      <c r="D71" s="81">
        <v>2</v>
      </c>
      <c r="E71" s="85" t="s">
        <v>160</v>
      </c>
      <c r="F71" s="83">
        <v>166.29</v>
      </c>
      <c r="G71" s="57"/>
      <c r="H71" s="47"/>
      <c r="I71" s="46" t="s">
        <v>39</v>
      </c>
      <c r="J71" s="48">
        <f t="shared" si="17"/>
        <v>1</v>
      </c>
      <c r="K71" s="49" t="s">
        <v>64</v>
      </c>
      <c r="L71" s="49" t="s">
        <v>7</v>
      </c>
      <c r="M71" s="58"/>
      <c r="N71" s="57"/>
      <c r="O71" s="57"/>
      <c r="P71" s="59"/>
      <c r="Q71" s="57"/>
      <c r="R71" s="57"/>
      <c r="S71" s="59"/>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60">
        <f t="shared" si="18"/>
        <v>332.58</v>
      </c>
      <c r="BB71" s="61">
        <f t="shared" si="19"/>
        <v>332.58</v>
      </c>
      <c r="BC71" s="56" t="str">
        <f t="shared" si="20"/>
        <v>INR  Three Hundred &amp; Thirty Two  and Paise Fifty Eight Only</v>
      </c>
      <c r="BD71" s="69">
        <v>1415</v>
      </c>
      <c r="BE71" s="72">
        <f t="shared" si="4"/>
        <v>1600.65</v>
      </c>
      <c r="BF71" s="72">
        <f t="shared" si="5"/>
        <v>2830</v>
      </c>
      <c r="BG71" s="72"/>
      <c r="BK71" s="15">
        <f t="shared" si="6"/>
        <v>188.11</v>
      </c>
      <c r="BL71" s="15">
        <f t="shared" si="7"/>
        <v>1096.63</v>
      </c>
      <c r="BM71" s="15">
        <f t="shared" si="8"/>
        <v>188.11</v>
      </c>
      <c r="BN71" s="72">
        <f t="shared" si="9"/>
        <v>188.11</v>
      </c>
      <c r="BO71" s="72">
        <v>62</v>
      </c>
      <c r="BP71" s="15">
        <f t="shared" si="10"/>
        <v>70.13</v>
      </c>
      <c r="BQ71" s="72">
        <v>6</v>
      </c>
      <c r="BR71" s="15">
        <f t="shared" si="11"/>
        <v>6.79</v>
      </c>
      <c r="BS71" s="72">
        <v>147</v>
      </c>
      <c r="BT71" s="72">
        <f t="shared" si="12"/>
        <v>166.29</v>
      </c>
      <c r="HR71" s="16"/>
      <c r="HS71" s="16"/>
      <c r="HT71" s="16"/>
      <c r="HU71" s="16"/>
      <c r="HV71" s="16"/>
    </row>
    <row r="72" spans="1:230" s="15" customFormat="1" ht="94.5" customHeight="1">
      <c r="A72" s="75">
        <v>60</v>
      </c>
      <c r="B72" s="80" t="s">
        <v>238</v>
      </c>
      <c r="C72" s="71" t="s">
        <v>111</v>
      </c>
      <c r="D72" s="81">
        <v>2</v>
      </c>
      <c r="E72" s="85" t="s">
        <v>160</v>
      </c>
      <c r="F72" s="83">
        <v>511.3</v>
      </c>
      <c r="G72" s="57"/>
      <c r="H72" s="47"/>
      <c r="I72" s="46" t="s">
        <v>39</v>
      </c>
      <c r="J72" s="48">
        <f t="shared" si="17"/>
        <v>1</v>
      </c>
      <c r="K72" s="49" t="s">
        <v>64</v>
      </c>
      <c r="L72" s="49" t="s">
        <v>7</v>
      </c>
      <c r="M72" s="58"/>
      <c r="N72" s="57"/>
      <c r="O72" s="57"/>
      <c r="P72" s="59"/>
      <c r="Q72" s="57"/>
      <c r="R72" s="57"/>
      <c r="S72" s="59"/>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60">
        <f t="shared" si="18"/>
        <v>1022.6</v>
      </c>
      <c r="BB72" s="61">
        <f t="shared" si="19"/>
        <v>1022.6</v>
      </c>
      <c r="BC72" s="56" t="str">
        <f t="shared" si="20"/>
        <v>INR  One Thousand  &amp;Twenty Two  and Paise Sixty Only</v>
      </c>
      <c r="BD72" s="69">
        <v>983</v>
      </c>
      <c r="BE72" s="72">
        <f t="shared" si="4"/>
        <v>1111.97</v>
      </c>
      <c r="BF72" s="72">
        <f t="shared" si="5"/>
        <v>1966</v>
      </c>
      <c r="BG72" s="72"/>
      <c r="BK72" s="15">
        <f t="shared" si="6"/>
        <v>578.38</v>
      </c>
      <c r="BL72" s="15">
        <f t="shared" si="7"/>
        <v>188.11</v>
      </c>
      <c r="BM72" s="15">
        <f t="shared" si="8"/>
        <v>578.38</v>
      </c>
      <c r="BN72" s="72">
        <f t="shared" si="9"/>
        <v>578.38</v>
      </c>
      <c r="BO72" s="72">
        <v>62</v>
      </c>
      <c r="BP72" s="15">
        <f t="shared" si="10"/>
        <v>70.13</v>
      </c>
      <c r="BQ72" s="72">
        <v>292</v>
      </c>
      <c r="BR72" s="15">
        <f t="shared" si="11"/>
        <v>330.31</v>
      </c>
      <c r="BS72" s="72">
        <v>452</v>
      </c>
      <c r="BT72" s="72">
        <f t="shared" si="12"/>
        <v>511.3</v>
      </c>
      <c r="HR72" s="16"/>
      <c r="HS72" s="16"/>
      <c r="HT72" s="16"/>
      <c r="HU72" s="16"/>
      <c r="HV72" s="16"/>
    </row>
    <row r="73" spans="1:230" s="15" customFormat="1" ht="54.75" customHeight="1">
      <c r="A73" s="75">
        <v>61</v>
      </c>
      <c r="B73" s="80" t="s">
        <v>239</v>
      </c>
      <c r="C73" s="71" t="s">
        <v>112</v>
      </c>
      <c r="D73" s="81">
        <v>40</v>
      </c>
      <c r="E73" s="85" t="s">
        <v>185</v>
      </c>
      <c r="F73" s="83">
        <v>330.31</v>
      </c>
      <c r="G73" s="57"/>
      <c r="H73" s="47"/>
      <c r="I73" s="46" t="s">
        <v>39</v>
      </c>
      <c r="J73" s="48">
        <f t="shared" si="17"/>
        <v>1</v>
      </c>
      <c r="K73" s="49" t="s">
        <v>64</v>
      </c>
      <c r="L73" s="49" t="s">
        <v>7</v>
      </c>
      <c r="M73" s="58"/>
      <c r="N73" s="57"/>
      <c r="O73" s="57"/>
      <c r="P73" s="59"/>
      <c r="Q73" s="57"/>
      <c r="R73" s="57"/>
      <c r="S73" s="59"/>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60">
        <f t="shared" si="18"/>
        <v>13212.4</v>
      </c>
      <c r="BB73" s="61">
        <f t="shared" si="19"/>
        <v>13212.4</v>
      </c>
      <c r="BC73" s="56" t="str">
        <f t="shared" si="20"/>
        <v>INR  Thirteen Thousand Two Hundred &amp; Twelve  and Paise Forty Only</v>
      </c>
      <c r="BD73" s="69">
        <v>659</v>
      </c>
      <c r="BE73" s="72">
        <f t="shared" si="4"/>
        <v>745.46</v>
      </c>
      <c r="BF73" s="72">
        <f t="shared" si="5"/>
        <v>26360</v>
      </c>
      <c r="BG73" s="72"/>
      <c r="BK73" s="15">
        <f t="shared" si="6"/>
        <v>373.65</v>
      </c>
      <c r="BL73" s="15">
        <f t="shared" si="7"/>
        <v>578.38</v>
      </c>
      <c r="BM73" s="15">
        <f t="shared" si="8"/>
        <v>373.65</v>
      </c>
      <c r="BN73" s="72">
        <f t="shared" si="9"/>
        <v>373.65</v>
      </c>
      <c r="BO73" s="72">
        <v>62</v>
      </c>
      <c r="BP73" s="15">
        <f t="shared" si="10"/>
        <v>70.13</v>
      </c>
      <c r="BQ73" s="72">
        <v>546</v>
      </c>
      <c r="BR73" s="15">
        <f t="shared" si="11"/>
        <v>617.64</v>
      </c>
      <c r="BS73" s="72">
        <v>292</v>
      </c>
      <c r="BT73" s="72">
        <f t="shared" si="12"/>
        <v>330.31</v>
      </c>
      <c r="HR73" s="16"/>
      <c r="HS73" s="16"/>
      <c r="HT73" s="16"/>
      <c r="HU73" s="16"/>
      <c r="HV73" s="16"/>
    </row>
    <row r="74" spans="1:230" s="15" customFormat="1" ht="80.25" customHeight="1">
      <c r="A74" s="75">
        <v>62</v>
      </c>
      <c r="B74" s="80" t="s">
        <v>240</v>
      </c>
      <c r="C74" s="71" t="s">
        <v>113</v>
      </c>
      <c r="D74" s="81">
        <v>10</v>
      </c>
      <c r="E74" s="85" t="s">
        <v>160</v>
      </c>
      <c r="F74" s="83">
        <v>220.58</v>
      </c>
      <c r="G74" s="57"/>
      <c r="H74" s="47"/>
      <c r="I74" s="46" t="s">
        <v>39</v>
      </c>
      <c r="J74" s="48">
        <f t="shared" si="17"/>
        <v>1</v>
      </c>
      <c r="K74" s="49" t="s">
        <v>64</v>
      </c>
      <c r="L74" s="49" t="s">
        <v>7</v>
      </c>
      <c r="M74" s="58"/>
      <c r="N74" s="57"/>
      <c r="O74" s="57"/>
      <c r="P74" s="59"/>
      <c r="Q74" s="57"/>
      <c r="R74" s="57"/>
      <c r="S74" s="59"/>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60">
        <f t="shared" si="18"/>
        <v>2205.8</v>
      </c>
      <c r="BB74" s="61">
        <f t="shared" si="19"/>
        <v>2205.8</v>
      </c>
      <c r="BC74" s="56" t="str">
        <f t="shared" si="20"/>
        <v>INR  Two Thousand Two Hundred &amp; Five  and Paise Eighty Only</v>
      </c>
      <c r="BD74" s="69">
        <v>14.95</v>
      </c>
      <c r="BE74" s="72">
        <f t="shared" si="4"/>
        <v>16.91</v>
      </c>
      <c r="BF74" s="72">
        <f t="shared" si="5"/>
        <v>149.5</v>
      </c>
      <c r="BG74" s="72"/>
      <c r="BK74" s="15">
        <f t="shared" si="6"/>
        <v>249.52</v>
      </c>
      <c r="BL74" s="15">
        <f t="shared" si="7"/>
        <v>373.65</v>
      </c>
      <c r="BM74" s="15">
        <f t="shared" si="8"/>
        <v>249.52</v>
      </c>
      <c r="BN74" s="72">
        <f t="shared" si="9"/>
        <v>249.52</v>
      </c>
      <c r="BO74" s="72">
        <v>62</v>
      </c>
      <c r="BP74" s="15">
        <f t="shared" si="10"/>
        <v>70.13</v>
      </c>
      <c r="BQ74" s="72">
        <v>85</v>
      </c>
      <c r="BR74" s="15">
        <f t="shared" si="11"/>
        <v>96.15</v>
      </c>
      <c r="BS74" s="72">
        <v>195</v>
      </c>
      <c r="BT74" s="72">
        <f t="shared" si="12"/>
        <v>220.58</v>
      </c>
      <c r="HR74" s="16"/>
      <c r="HS74" s="16"/>
      <c r="HT74" s="16"/>
      <c r="HU74" s="16"/>
      <c r="HV74" s="16"/>
    </row>
    <row r="75" spans="1:230" s="15" customFormat="1" ht="81" customHeight="1">
      <c r="A75" s="75">
        <v>63</v>
      </c>
      <c r="B75" s="80" t="s">
        <v>241</v>
      </c>
      <c r="C75" s="71" t="s">
        <v>114</v>
      </c>
      <c r="D75" s="81">
        <v>5</v>
      </c>
      <c r="E75" s="85" t="s">
        <v>160</v>
      </c>
      <c r="F75" s="83">
        <v>135.74</v>
      </c>
      <c r="G75" s="57"/>
      <c r="H75" s="47"/>
      <c r="I75" s="46" t="s">
        <v>39</v>
      </c>
      <c r="J75" s="48">
        <f t="shared" si="17"/>
        <v>1</v>
      </c>
      <c r="K75" s="49" t="s">
        <v>64</v>
      </c>
      <c r="L75" s="49" t="s">
        <v>7</v>
      </c>
      <c r="M75" s="58"/>
      <c r="N75" s="57"/>
      <c r="O75" s="57"/>
      <c r="P75" s="59"/>
      <c r="Q75" s="57"/>
      <c r="R75" s="57"/>
      <c r="S75" s="59"/>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60">
        <f t="shared" si="18"/>
        <v>678.7</v>
      </c>
      <c r="BB75" s="61">
        <f t="shared" si="19"/>
        <v>678.7</v>
      </c>
      <c r="BC75" s="56" t="str">
        <f t="shared" si="20"/>
        <v>INR  Six Hundred &amp; Seventy Eight  and Paise Seventy Only</v>
      </c>
      <c r="BD75" s="69">
        <v>15.66</v>
      </c>
      <c r="BE75" s="72">
        <f t="shared" si="4"/>
        <v>17.71</v>
      </c>
      <c r="BF75" s="72">
        <f t="shared" si="5"/>
        <v>78.3</v>
      </c>
      <c r="BG75" s="72"/>
      <c r="BK75" s="15">
        <f t="shared" si="6"/>
        <v>153.55</v>
      </c>
      <c r="BL75" s="15">
        <f t="shared" si="7"/>
        <v>249.52</v>
      </c>
      <c r="BM75" s="15">
        <f t="shared" si="8"/>
        <v>153.55</v>
      </c>
      <c r="BN75" s="72">
        <f t="shared" si="9"/>
        <v>153.55</v>
      </c>
      <c r="BO75" s="72">
        <v>38</v>
      </c>
      <c r="BP75" s="15">
        <f t="shared" si="10"/>
        <v>42.99</v>
      </c>
      <c r="BQ75" s="72">
        <v>262</v>
      </c>
      <c r="BR75" s="15">
        <f t="shared" si="11"/>
        <v>296.37</v>
      </c>
      <c r="BS75" s="72">
        <v>120</v>
      </c>
      <c r="BT75" s="72">
        <f t="shared" si="12"/>
        <v>135.74</v>
      </c>
      <c r="HR75" s="16"/>
      <c r="HS75" s="16"/>
      <c r="HT75" s="16"/>
      <c r="HU75" s="16"/>
      <c r="HV75" s="16"/>
    </row>
    <row r="76" spans="1:230" s="15" customFormat="1" ht="80.25" customHeight="1">
      <c r="A76" s="75">
        <v>64</v>
      </c>
      <c r="B76" s="80" t="s">
        <v>242</v>
      </c>
      <c r="C76" s="71" t="s">
        <v>115</v>
      </c>
      <c r="D76" s="81">
        <v>10</v>
      </c>
      <c r="E76" s="85" t="s">
        <v>160</v>
      </c>
      <c r="F76" s="83">
        <v>166.29</v>
      </c>
      <c r="G76" s="57"/>
      <c r="H76" s="47"/>
      <c r="I76" s="46" t="s">
        <v>39</v>
      </c>
      <c r="J76" s="48">
        <f t="shared" si="17"/>
        <v>1</v>
      </c>
      <c r="K76" s="49" t="s">
        <v>64</v>
      </c>
      <c r="L76" s="49" t="s">
        <v>7</v>
      </c>
      <c r="M76" s="58"/>
      <c r="N76" s="57"/>
      <c r="O76" s="57"/>
      <c r="P76" s="59"/>
      <c r="Q76" s="57"/>
      <c r="R76" s="57"/>
      <c r="S76" s="59"/>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60">
        <f t="shared" si="18"/>
        <v>1662.9</v>
      </c>
      <c r="BB76" s="61">
        <f t="shared" si="19"/>
        <v>1662.9</v>
      </c>
      <c r="BC76" s="56" t="str">
        <f t="shared" si="20"/>
        <v>INR  One Thousand Six Hundred &amp; Sixty Two  and Paise Ninety Only</v>
      </c>
      <c r="BD76" s="69">
        <v>30.8</v>
      </c>
      <c r="BE76" s="72">
        <f t="shared" si="4"/>
        <v>34.84</v>
      </c>
      <c r="BF76" s="72">
        <f t="shared" si="5"/>
        <v>308</v>
      </c>
      <c r="BG76" s="72"/>
      <c r="BK76" s="15">
        <f t="shared" si="6"/>
        <v>188.11</v>
      </c>
      <c r="BL76" s="15">
        <f t="shared" si="7"/>
        <v>153.55</v>
      </c>
      <c r="BM76" s="15">
        <f t="shared" si="8"/>
        <v>188.11</v>
      </c>
      <c r="BN76" s="72">
        <f t="shared" si="9"/>
        <v>188.11</v>
      </c>
      <c r="BO76" s="72">
        <v>29</v>
      </c>
      <c r="BP76" s="15">
        <f t="shared" si="10"/>
        <v>32.8</v>
      </c>
      <c r="BQ76" s="72">
        <v>195</v>
      </c>
      <c r="BR76" s="15">
        <f t="shared" si="11"/>
        <v>220.58</v>
      </c>
      <c r="BS76" s="72">
        <v>147</v>
      </c>
      <c r="BT76" s="72">
        <f t="shared" si="12"/>
        <v>166.29</v>
      </c>
      <c r="HR76" s="16"/>
      <c r="HS76" s="16"/>
      <c r="HT76" s="16"/>
      <c r="HU76" s="16"/>
      <c r="HV76" s="16"/>
    </row>
    <row r="77" spans="1:230" s="15" customFormat="1" ht="82.5" customHeight="1">
      <c r="A77" s="75">
        <v>65</v>
      </c>
      <c r="B77" s="80" t="s">
        <v>243</v>
      </c>
      <c r="C77" s="71" t="s">
        <v>116</v>
      </c>
      <c r="D77" s="81">
        <v>50</v>
      </c>
      <c r="E77" s="85" t="s">
        <v>160</v>
      </c>
      <c r="F77" s="83">
        <v>23.76</v>
      </c>
      <c r="G77" s="57"/>
      <c r="H77" s="47"/>
      <c r="I77" s="46" t="s">
        <v>39</v>
      </c>
      <c r="J77" s="48">
        <f t="shared" si="17"/>
        <v>1</v>
      </c>
      <c r="K77" s="49" t="s">
        <v>64</v>
      </c>
      <c r="L77" s="49" t="s">
        <v>7</v>
      </c>
      <c r="M77" s="58"/>
      <c r="N77" s="57"/>
      <c r="O77" s="57"/>
      <c r="P77" s="59"/>
      <c r="Q77" s="57"/>
      <c r="R77" s="57"/>
      <c r="S77" s="59"/>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60">
        <f t="shared" si="18"/>
        <v>1188</v>
      </c>
      <c r="BB77" s="61">
        <f t="shared" si="19"/>
        <v>1188</v>
      </c>
      <c r="BC77" s="56" t="str">
        <f t="shared" si="20"/>
        <v>INR  One Thousand One Hundred &amp; Eighty Eight  Only</v>
      </c>
      <c r="BD77" s="69">
        <v>30.8</v>
      </c>
      <c r="BE77" s="72">
        <f t="shared" si="4"/>
        <v>34.84</v>
      </c>
      <c r="BF77" s="72">
        <f t="shared" si="5"/>
        <v>1540</v>
      </c>
      <c r="BG77" s="72"/>
      <c r="BK77" s="15">
        <f t="shared" si="6"/>
        <v>26.88</v>
      </c>
      <c r="BL77" s="15">
        <f t="shared" si="7"/>
        <v>188.11</v>
      </c>
      <c r="BM77" s="15">
        <f t="shared" si="8"/>
        <v>26.88</v>
      </c>
      <c r="BN77" s="72">
        <f t="shared" si="9"/>
        <v>26.88</v>
      </c>
      <c r="BO77" s="72">
        <v>81</v>
      </c>
      <c r="BP77" s="15">
        <f t="shared" si="10"/>
        <v>91.63</v>
      </c>
      <c r="BQ77" s="72">
        <v>514</v>
      </c>
      <c r="BR77" s="15">
        <f t="shared" si="11"/>
        <v>581.44</v>
      </c>
      <c r="BS77" s="72">
        <v>21</v>
      </c>
      <c r="BT77" s="72">
        <f t="shared" si="12"/>
        <v>23.76</v>
      </c>
      <c r="HR77" s="16"/>
      <c r="HS77" s="16"/>
      <c r="HT77" s="16"/>
      <c r="HU77" s="16"/>
      <c r="HV77" s="16"/>
    </row>
    <row r="78" spans="1:230" s="15" customFormat="1" ht="197.25" customHeight="1">
      <c r="A78" s="75">
        <v>66</v>
      </c>
      <c r="B78" s="80" t="s">
        <v>244</v>
      </c>
      <c r="C78" s="71" t="s">
        <v>117</v>
      </c>
      <c r="D78" s="81">
        <v>20</v>
      </c>
      <c r="E78" s="85" t="s">
        <v>164</v>
      </c>
      <c r="F78" s="83">
        <v>95.02</v>
      </c>
      <c r="G78" s="57"/>
      <c r="H78" s="47"/>
      <c r="I78" s="46" t="s">
        <v>39</v>
      </c>
      <c r="J78" s="48">
        <f t="shared" si="17"/>
        <v>1</v>
      </c>
      <c r="K78" s="49" t="s">
        <v>64</v>
      </c>
      <c r="L78" s="49" t="s">
        <v>7</v>
      </c>
      <c r="M78" s="58"/>
      <c r="N78" s="57"/>
      <c r="O78" s="57"/>
      <c r="P78" s="59"/>
      <c r="Q78" s="57"/>
      <c r="R78" s="57"/>
      <c r="S78" s="59"/>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60">
        <f t="shared" si="18"/>
        <v>1900.4</v>
      </c>
      <c r="BB78" s="61">
        <f t="shared" si="19"/>
        <v>1900.4</v>
      </c>
      <c r="BC78" s="56" t="str">
        <f t="shared" si="20"/>
        <v>INR  One Thousand Nine Hundred    and Paise Forty Only</v>
      </c>
      <c r="BD78" s="69">
        <v>48.5</v>
      </c>
      <c r="BE78" s="72">
        <f aca="true" t="shared" si="21" ref="BE78:BE119">BD78*1.12*1.01</f>
        <v>54.86</v>
      </c>
      <c r="BF78" s="72">
        <f aca="true" t="shared" si="22" ref="BF78:BF119">D78*BD78</f>
        <v>970</v>
      </c>
      <c r="BG78" s="72"/>
      <c r="BK78" s="15">
        <f aca="true" t="shared" si="23" ref="BK78:BK119">ROUND(F78*1.12*1.01,2)</f>
        <v>107.49</v>
      </c>
      <c r="BL78" s="15">
        <f aca="true" t="shared" si="24" ref="BL78:BL119">ROUND(F77*1.12*1.01,2)</f>
        <v>26.88</v>
      </c>
      <c r="BM78" s="15">
        <f aca="true" t="shared" si="25" ref="BM78:BM119">ROUND(F78*1.12*1.01,2)</f>
        <v>107.49</v>
      </c>
      <c r="BN78" s="72">
        <f t="shared" si="9"/>
        <v>107.49</v>
      </c>
      <c r="BO78" s="72">
        <v>79</v>
      </c>
      <c r="BP78" s="15">
        <f t="shared" si="10"/>
        <v>89.36</v>
      </c>
      <c r="BQ78" s="72">
        <v>147</v>
      </c>
      <c r="BR78" s="15">
        <f t="shared" si="11"/>
        <v>166.29</v>
      </c>
      <c r="BS78" s="72">
        <v>84</v>
      </c>
      <c r="BT78" s="72">
        <f t="shared" si="12"/>
        <v>95.02</v>
      </c>
      <c r="HR78" s="16"/>
      <c r="HS78" s="16"/>
      <c r="HT78" s="16"/>
      <c r="HU78" s="16"/>
      <c r="HV78" s="16"/>
    </row>
    <row r="79" spans="1:230" s="15" customFormat="1" ht="197.25" customHeight="1">
      <c r="A79" s="75">
        <v>67</v>
      </c>
      <c r="B79" s="80" t="s">
        <v>245</v>
      </c>
      <c r="C79" s="71" t="s">
        <v>118</v>
      </c>
      <c r="D79" s="81">
        <v>20</v>
      </c>
      <c r="E79" s="87" t="s">
        <v>164</v>
      </c>
      <c r="F79" s="79">
        <v>64.48</v>
      </c>
      <c r="G79" s="57"/>
      <c r="H79" s="47"/>
      <c r="I79" s="46" t="s">
        <v>39</v>
      </c>
      <c r="J79" s="48">
        <f t="shared" si="17"/>
        <v>1</v>
      </c>
      <c r="K79" s="49" t="s">
        <v>64</v>
      </c>
      <c r="L79" s="49" t="s">
        <v>7</v>
      </c>
      <c r="M79" s="58"/>
      <c r="N79" s="57"/>
      <c r="O79" s="57"/>
      <c r="P79" s="59"/>
      <c r="Q79" s="57"/>
      <c r="R79" s="57"/>
      <c r="S79" s="59"/>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60">
        <f t="shared" si="18"/>
        <v>1289.6</v>
      </c>
      <c r="BB79" s="61">
        <f t="shared" si="19"/>
        <v>1289.6</v>
      </c>
      <c r="BC79" s="56" t="str">
        <f t="shared" si="20"/>
        <v>INR  One Thousand Two Hundred &amp; Eighty Nine  and Paise Sixty Only</v>
      </c>
      <c r="BD79" s="69">
        <v>62</v>
      </c>
      <c r="BE79" s="72">
        <f t="shared" si="21"/>
        <v>70.13</v>
      </c>
      <c r="BF79" s="72">
        <f t="shared" si="22"/>
        <v>1240</v>
      </c>
      <c r="BG79" s="72"/>
      <c r="BK79" s="15">
        <f t="shared" si="23"/>
        <v>72.94</v>
      </c>
      <c r="BL79" s="15">
        <f t="shared" si="24"/>
        <v>107.49</v>
      </c>
      <c r="BM79" s="15">
        <f t="shared" si="25"/>
        <v>72.94</v>
      </c>
      <c r="BN79" s="72">
        <f aca="true" t="shared" si="26" ref="BN79:BN119">+(F79*1.12*1.01)</f>
        <v>72.94</v>
      </c>
      <c r="BO79" s="72">
        <v>88</v>
      </c>
      <c r="BP79" s="15">
        <f aca="true" t="shared" si="27" ref="BP79:BP119">ROUND(BO79*1.12*1.01,2)</f>
        <v>99.55</v>
      </c>
      <c r="BQ79" s="72">
        <v>369</v>
      </c>
      <c r="BR79" s="15">
        <f aca="true" t="shared" si="28" ref="BR79:BR119">ROUND(BQ79*1.12*1.01,2)</f>
        <v>417.41</v>
      </c>
      <c r="BS79" s="72">
        <v>57</v>
      </c>
      <c r="BT79" s="72">
        <f>BS79*1.12*1.01</f>
        <v>64.48</v>
      </c>
      <c r="HR79" s="16"/>
      <c r="HS79" s="16"/>
      <c r="HT79" s="16"/>
      <c r="HU79" s="16"/>
      <c r="HV79" s="16"/>
    </row>
    <row r="80" spans="1:230" s="15" customFormat="1" ht="206.25" customHeight="1">
      <c r="A80" s="75">
        <v>68</v>
      </c>
      <c r="B80" s="80" t="s">
        <v>246</v>
      </c>
      <c r="C80" s="71" t="s">
        <v>119</v>
      </c>
      <c r="D80" s="82">
        <v>20</v>
      </c>
      <c r="E80" s="85" t="s">
        <v>164</v>
      </c>
      <c r="F80" s="83">
        <v>74.66</v>
      </c>
      <c r="G80" s="57"/>
      <c r="H80" s="47"/>
      <c r="I80" s="46" t="s">
        <v>39</v>
      </c>
      <c r="J80" s="48">
        <f t="shared" si="17"/>
        <v>1</v>
      </c>
      <c r="K80" s="49" t="s">
        <v>64</v>
      </c>
      <c r="L80" s="49" t="s">
        <v>7</v>
      </c>
      <c r="M80" s="58"/>
      <c r="N80" s="57"/>
      <c r="O80" s="57"/>
      <c r="P80" s="59"/>
      <c r="Q80" s="57"/>
      <c r="R80" s="57"/>
      <c r="S80" s="59"/>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60">
        <f t="shared" si="18"/>
        <v>1493.2</v>
      </c>
      <c r="BB80" s="61">
        <f t="shared" si="19"/>
        <v>1493.2</v>
      </c>
      <c r="BC80" s="56" t="str">
        <f t="shared" si="20"/>
        <v>INR  One Thousand Four Hundred &amp; Ninety Three  and Paise Twenty Only</v>
      </c>
      <c r="BD80" s="69">
        <v>62</v>
      </c>
      <c r="BE80" s="72">
        <f t="shared" si="21"/>
        <v>70.13</v>
      </c>
      <c r="BF80" s="72">
        <f t="shared" si="22"/>
        <v>1240</v>
      </c>
      <c r="BG80" s="72"/>
      <c r="BK80" s="15">
        <f t="shared" si="23"/>
        <v>84.46</v>
      </c>
      <c r="BL80" s="15">
        <f t="shared" si="24"/>
        <v>72.94</v>
      </c>
      <c r="BM80" s="15">
        <f t="shared" si="25"/>
        <v>84.46</v>
      </c>
      <c r="BN80" s="72">
        <f t="shared" si="26"/>
        <v>84.46</v>
      </c>
      <c r="BO80" s="72">
        <v>5759.83</v>
      </c>
      <c r="BP80" s="15">
        <f t="shared" si="27"/>
        <v>6515.52</v>
      </c>
      <c r="BQ80" s="72">
        <v>33</v>
      </c>
      <c r="BR80" s="15">
        <f t="shared" si="28"/>
        <v>37.33</v>
      </c>
      <c r="BS80" s="72">
        <v>66</v>
      </c>
      <c r="BT80" s="72">
        <f>BS80*1.12*1.01</f>
        <v>74.66</v>
      </c>
      <c r="HR80" s="16"/>
      <c r="HS80" s="16"/>
      <c r="HT80" s="16"/>
      <c r="HU80" s="16"/>
      <c r="HV80" s="16"/>
    </row>
    <row r="81" spans="1:230" s="15" customFormat="1" ht="202.5" customHeight="1">
      <c r="A81" s="75">
        <v>69</v>
      </c>
      <c r="B81" s="80" t="s">
        <v>247</v>
      </c>
      <c r="C81" s="71" t="s">
        <v>120</v>
      </c>
      <c r="D81" s="82">
        <v>20</v>
      </c>
      <c r="E81" s="85" t="s">
        <v>164</v>
      </c>
      <c r="F81" s="83">
        <v>105.2</v>
      </c>
      <c r="G81" s="57"/>
      <c r="H81" s="47"/>
      <c r="I81" s="46" t="s">
        <v>39</v>
      </c>
      <c r="J81" s="48">
        <f t="shared" si="17"/>
        <v>1</v>
      </c>
      <c r="K81" s="49" t="s">
        <v>64</v>
      </c>
      <c r="L81" s="49" t="s">
        <v>7</v>
      </c>
      <c r="M81" s="58"/>
      <c r="N81" s="57"/>
      <c r="O81" s="57"/>
      <c r="P81" s="59"/>
      <c r="Q81" s="57"/>
      <c r="R81" s="57"/>
      <c r="S81" s="59"/>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60">
        <f t="shared" si="18"/>
        <v>2104</v>
      </c>
      <c r="BB81" s="61">
        <f t="shared" si="19"/>
        <v>2104</v>
      </c>
      <c r="BC81" s="56" t="str">
        <f t="shared" si="20"/>
        <v>INR  Two Thousand One Hundred &amp; Four  Only</v>
      </c>
      <c r="BD81" s="69">
        <v>62</v>
      </c>
      <c r="BE81" s="72">
        <f t="shared" si="21"/>
        <v>70.13</v>
      </c>
      <c r="BF81" s="72">
        <f t="shared" si="22"/>
        <v>1240</v>
      </c>
      <c r="BG81" s="72"/>
      <c r="BK81" s="15">
        <f t="shared" si="23"/>
        <v>119</v>
      </c>
      <c r="BL81" s="15">
        <f t="shared" si="24"/>
        <v>84.46</v>
      </c>
      <c r="BM81" s="15">
        <f t="shared" si="25"/>
        <v>119</v>
      </c>
      <c r="BN81" s="72">
        <f t="shared" si="26"/>
        <v>119</v>
      </c>
      <c r="BO81" s="72">
        <v>5015</v>
      </c>
      <c r="BP81" s="15">
        <f t="shared" si="27"/>
        <v>5672.97</v>
      </c>
      <c r="BQ81" s="72">
        <v>57</v>
      </c>
      <c r="BR81" s="15">
        <f t="shared" si="28"/>
        <v>64.48</v>
      </c>
      <c r="BS81" s="72">
        <v>93</v>
      </c>
      <c r="BT81" s="72">
        <f>BS81*1.12*1.01</f>
        <v>105.2</v>
      </c>
      <c r="HR81" s="16"/>
      <c r="HS81" s="16"/>
      <c r="HT81" s="16"/>
      <c r="HU81" s="16"/>
      <c r="HV81" s="16"/>
    </row>
    <row r="82" spans="1:230" s="15" customFormat="1" ht="45.75" customHeight="1">
      <c r="A82" s="75">
        <v>70</v>
      </c>
      <c r="B82" s="80" t="s">
        <v>248</v>
      </c>
      <c r="C82" s="71" t="s">
        <v>121</v>
      </c>
      <c r="D82" s="82">
        <v>5</v>
      </c>
      <c r="E82" s="85" t="s">
        <v>160</v>
      </c>
      <c r="F82" s="83">
        <v>115.38</v>
      </c>
      <c r="G82" s="57"/>
      <c r="H82" s="47"/>
      <c r="I82" s="46" t="s">
        <v>39</v>
      </c>
      <c r="J82" s="48">
        <f t="shared" si="17"/>
        <v>1</v>
      </c>
      <c r="K82" s="49" t="s">
        <v>64</v>
      </c>
      <c r="L82" s="49" t="s">
        <v>7</v>
      </c>
      <c r="M82" s="58"/>
      <c r="N82" s="57"/>
      <c r="O82" s="57"/>
      <c r="P82" s="59"/>
      <c r="Q82" s="57"/>
      <c r="R82" s="57"/>
      <c r="S82" s="59"/>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60">
        <f t="shared" si="18"/>
        <v>576.9</v>
      </c>
      <c r="BB82" s="61">
        <f t="shared" si="19"/>
        <v>576.9</v>
      </c>
      <c r="BC82" s="56" t="str">
        <f t="shared" si="20"/>
        <v>INR  Five Hundred &amp; Seventy Six  and Paise Ninety Only</v>
      </c>
      <c r="BD82" s="69">
        <v>62</v>
      </c>
      <c r="BE82" s="72">
        <f t="shared" si="21"/>
        <v>70.13</v>
      </c>
      <c r="BF82" s="72">
        <f t="shared" si="22"/>
        <v>310</v>
      </c>
      <c r="BG82" s="72"/>
      <c r="BK82" s="15">
        <f t="shared" si="23"/>
        <v>130.52</v>
      </c>
      <c r="BL82" s="15">
        <f t="shared" si="24"/>
        <v>119</v>
      </c>
      <c r="BM82" s="15">
        <f t="shared" si="25"/>
        <v>130.52</v>
      </c>
      <c r="BN82" s="72">
        <f t="shared" si="26"/>
        <v>130.52</v>
      </c>
      <c r="BO82" s="72">
        <v>18</v>
      </c>
      <c r="BP82" s="15">
        <f t="shared" si="27"/>
        <v>20.36</v>
      </c>
      <c r="BQ82" s="72">
        <v>21</v>
      </c>
      <c r="BR82" s="15">
        <f t="shared" si="28"/>
        <v>23.76</v>
      </c>
      <c r="BS82" s="72">
        <v>102</v>
      </c>
      <c r="BT82" s="72">
        <f>BS82*1.12*1.01</f>
        <v>115.38</v>
      </c>
      <c r="HR82" s="16"/>
      <c r="HS82" s="16"/>
      <c r="HT82" s="16"/>
      <c r="HU82" s="16"/>
      <c r="HV82" s="16"/>
    </row>
    <row r="83" spans="1:230" s="15" customFormat="1" ht="45.75" customHeight="1">
      <c r="A83" s="75">
        <v>71</v>
      </c>
      <c r="B83" s="80" t="s">
        <v>168</v>
      </c>
      <c r="C83" s="71" t="s">
        <v>122</v>
      </c>
      <c r="D83" s="82">
        <v>4</v>
      </c>
      <c r="E83" s="85" t="s">
        <v>160</v>
      </c>
      <c r="F83" s="83">
        <v>152.71</v>
      </c>
      <c r="G83" s="57"/>
      <c r="H83" s="47"/>
      <c r="I83" s="46" t="s">
        <v>39</v>
      </c>
      <c r="J83" s="48">
        <f>IF(I83="Less(-)",-1,1)</f>
        <v>1</v>
      </c>
      <c r="K83" s="49" t="s">
        <v>64</v>
      </c>
      <c r="L83" s="49" t="s">
        <v>7</v>
      </c>
      <c r="M83" s="58"/>
      <c r="N83" s="57"/>
      <c r="O83" s="57"/>
      <c r="P83" s="59"/>
      <c r="Q83" s="57"/>
      <c r="R83" s="57"/>
      <c r="S83" s="59"/>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60">
        <f>total_amount_ba($B$2,$D$2,D83,F83,J83,K83,M83)</f>
        <v>610.84</v>
      </c>
      <c r="BB83" s="61">
        <f>BA83+SUM(N83:AZ83)</f>
        <v>610.84</v>
      </c>
      <c r="BC83" s="56" t="str">
        <f>SpellNumber(L83,BB83)</f>
        <v>INR  Six Hundred &amp; Ten  and Paise Eighty Four Only</v>
      </c>
      <c r="BD83" s="69">
        <v>62</v>
      </c>
      <c r="BE83" s="72">
        <f>BD83*1.12*1.01</f>
        <v>70.13</v>
      </c>
      <c r="BF83" s="72">
        <f>D83*BD83</f>
        <v>248</v>
      </c>
      <c r="BG83" s="72"/>
      <c r="BK83" s="15">
        <f>ROUND(F83*1.12*1.01,2)</f>
        <v>172.75</v>
      </c>
      <c r="BL83" s="15">
        <f>ROUND(F82*1.12*1.01,2)</f>
        <v>130.52</v>
      </c>
      <c r="BM83" s="15">
        <f>ROUND(F83*1.12*1.01,2)</f>
        <v>172.75</v>
      </c>
      <c r="BN83" s="72">
        <f>+(F83*1.12*1.01)</f>
        <v>172.75</v>
      </c>
      <c r="BO83" s="72">
        <v>18</v>
      </c>
      <c r="BP83" s="15">
        <f>ROUND(BO83*1.12*1.01,2)</f>
        <v>20.36</v>
      </c>
      <c r="BQ83" s="72">
        <v>21</v>
      </c>
      <c r="BR83" s="15">
        <f>ROUND(BQ83*1.12*1.01,2)</f>
        <v>23.76</v>
      </c>
      <c r="BS83" s="72">
        <v>135</v>
      </c>
      <c r="BT83" s="72">
        <f>BS83*1.12*1.01</f>
        <v>152.71</v>
      </c>
      <c r="HR83" s="16"/>
      <c r="HS83" s="16"/>
      <c r="HT83" s="16"/>
      <c r="HU83" s="16"/>
      <c r="HV83" s="16"/>
    </row>
    <row r="84" spans="1:230" s="15" customFormat="1" ht="409.5">
      <c r="A84" s="75">
        <v>72</v>
      </c>
      <c r="B84" s="76" t="s">
        <v>267</v>
      </c>
      <c r="C84" s="71" t="s">
        <v>123</v>
      </c>
      <c r="D84" s="81">
        <v>1</v>
      </c>
      <c r="E84" s="85" t="s">
        <v>179</v>
      </c>
      <c r="F84" s="83">
        <v>1516.77</v>
      </c>
      <c r="G84" s="57"/>
      <c r="H84" s="47"/>
      <c r="I84" s="46" t="s">
        <v>39</v>
      </c>
      <c r="J84" s="48">
        <f t="shared" si="17"/>
        <v>1</v>
      </c>
      <c r="K84" s="49" t="s">
        <v>64</v>
      </c>
      <c r="L84" s="49" t="s">
        <v>7</v>
      </c>
      <c r="M84" s="58"/>
      <c r="N84" s="57"/>
      <c r="O84" s="57"/>
      <c r="P84" s="59"/>
      <c r="Q84" s="57"/>
      <c r="R84" s="57"/>
      <c r="S84" s="59"/>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60">
        <f t="shared" si="18"/>
        <v>1516.77</v>
      </c>
      <c r="BB84" s="61">
        <f t="shared" si="19"/>
        <v>1516.77</v>
      </c>
      <c r="BC84" s="56" t="str">
        <f t="shared" si="20"/>
        <v>INR  One Thousand Five Hundred &amp; Sixteen  and Paise Seventy Seven Only</v>
      </c>
      <c r="BD84" s="69">
        <v>70</v>
      </c>
      <c r="BE84" s="72">
        <f t="shared" si="21"/>
        <v>79.18</v>
      </c>
      <c r="BF84" s="72">
        <f t="shared" si="22"/>
        <v>70</v>
      </c>
      <c r="BG84" s="72"/>
      <c r="BK84" s="15">
        <f t="shared" si="23"/>
        <v>1715.77</v>
      </c>
      <c r="BL84" s="15">
        <f>ROUND(F82*1.12*1.01,2)</f>
        <v>130.52</v>
      </c>
      <c r="BM84" s="15">
        <f t="shared" si="25"/>
        <v>1715.77</v>
      </c>
      <c r="BN84" s="72">
        <f t="shared" si="26"/>
        <v>1715.77</v>
      </c>
      <c r="BO84" s="72">
        <v>468</v>
      </c>
      <c r="BP84" s="15">
        <f t="shared" si="27"/>
        <v>529.4</v>
      </c>
      <c r="BQ84" s="72">
        <v>43</v>
      </c>
      <c r="BR84" s="15">
        <f t="shared" si="28"/>
        <v>48.64</v>
      </c>
      <c r="BS84" s="72">
        <v>1277</v>
      </c>
      <c r="BT84" s="72">
        <f>BS84*1.12*1.01*1.05</f>
        <v>1516.77</v>
      </c>
      <c r="HR84" s="16"/>
      <c r="HS84" s="16"/>
      <c r="HT84" s="16"/>
      <c r="HU84" s="16"/>
      <c r="HV84" s="16"/>
    </row>
    <row r="85" spans="1:230" s="15" customFormat="1" ht="95.25" customHeight="1">
      <c r="A85" s="75">
        <v>73</v>
      </c>
      <c r="B85" s="76" t="s">
        <v>268</v>
      </c>
      <c r="C85" s="71" t="s">
        <v>124</v>
      </c>
      <c r="D85" s="81">
        <v>2</v>
      </c>
      <c r="E85" s="85" t="s">
        <v>179</v>
      </c>
      <c r="F85" s="83">
        <v>969.21</v>
      </c>
      <c r="G85" s="57"/>
      <c r="H85" s="47"/>
      <c r="I85" s="46" t="s">
        <v>39</v>
      </c>
      <c r="J85" s="48">
        <f t="shared" si="17"/>
        <v>1</v>
      </c>
      <c r="K85" s="49" t="s">
        <v>64</v>
      </c>
      <c r="L85" s="49" t="s">
        <v>7</v>
      </c>
      <c r="M85" s="58"/>
      <c r="N85" s="57"/>
      <c r="O85" s="57"/>
      <c r="P85" s="59"/>
      <c r="Q85" s="57"/>
      <c r="R85" s="57"/>
      <c r="S85" s="59"/>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60">
        <f t="shared" si="18"/>
        <v>1938.42</v>
      </c>
      <c r="BB85" s="61">
        <f t="shared" si="19"/>
        <v>1938.42</v>
      </c>
      <c r="BC85" s="56" t="str">
        <f t="shared" si="20"/>
        <v>INR  One Thousand Nine Hundred &amp; Thirty Eight  and Paise Forty Two Only</v>
      </c>
      <c r="BD85" s="69">
        <v>70</v>
      </c>
      <c r="BE85" s="72">
        <f t="shared" si="21"/>
        <v>79.18</v>
      </c>
      <c r="BF85" s="72">
        <f t="shared" si="22"/>
        <v>140</v>
      </c>
      <c r="BG85" s="72"/>
      <c r="BK85" s="15">
        <f t="shared" si="23"/>
        <v>1096.37</v>
      </c>
      <c r="BL85" s="15">
        <f t="shared" si="24"/>
        <v>1715.77</v>
      </c>
      <c r="BM85" s="15">
        <f t="shared" si="25"/>
        <v>1096.37</v>
      </c>
      <c r="BN85" s="72">
        <f t="shared" si="26"/>
        <v>1096.37</v>
      </c>
      <c r="BO85" s="72">
        <v>292</v>
      </c>
      <c r="BP85" s="15">
        <f t="shared" si="27"/>
        <v>330.31</v>
      </c>
      <c r="BQ85" s="72">
        <v>57</v>
      </c>
      <c r="BR85" s="15">
        <f t="shared" si="28"/>
        <v>64.48</v>
      </c>
      <c r="BS85" s="72">
        <v>816</v>
      </c>
      <c r="BT85" s="72">
        <f aca="true" t="shared" si="29" ref="BT85:BT111">BS85*1.12*1.01*1.05</f>
        <v>969.21</v>
      </c>
      <c r="HR85" s="16"/>
      <c r="HS85" s="16"/>
      <c r="HT85" s="16"/>
      <c r="HU85" s="16"/>
      <c r="HV85" s="16"/>
    </row>
    <row r="86" spans="1:230" s="15" customFormat="1" ht="109.5" customHeight="1">
      <c r="A86" s="75">
        <v>74</v>
      </c>
      <c r="B86" s="76" t="s">
        <v>269</v>
      </c>
      <c r="C86" s="71" t="s">
        <v>125</v>
      </c>
      <c r="D86" s="81">
        <v>0.8</v>
      </c>
      <c r="E86" s="85" t="s">
        <v>185</v>
      </c>
      <c r="F86" s="83">
        <v>1997.81</v>
      </c>
      <c r="G86" s="57"/>
      <c r="H86" s="47"/>
      <c r="I86" s="46" t="s">
        <v>39</v>
      </c>
      <c r="J86" s="48">
        <f t="shared" si="17"/>
        <v>1</v>
      </c>
      <c r="K86" s="49" t="s">
        <v>64</v>
      </c>
      <c r="L86" s="49" t="s">
        <v>7</v>
      </c>
      <c r="M86" s="58"/>
      <c r="N86" s="57"/>
      <c r="O86" s="57"/>
      <c r="P86" s="59"/>
      <c r="Q86" s="57"/>
      <c r="R86" s="57"/>
      <c r="S86" s="59"/>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60">
        <f t="shared" si="18"/>
        <v>1598.25</v>
      </c>
      <c r="BB86" s="61">
        <f t="shared" si="19"/>
        <v>1598.25</v>
      </c>
      <c r="BC86" s="56" t="str">
        <f t="shared" si="20"/>
        <v>INR  One Thousand Five Hundred &amp; Ninety Eight  and Paise Twenty Five Only</v>
      </c>
      <c r="BD86" s="69">
        <v>32.11</v>
      </c>
      <c r="BE86" s="72">
        <f t="shared" si="21"/>
        <v>36.32</v>
      </c>
      <c r="BF86" s="72">
        <f t="shared" si="22"/>
        <v>25.69</v>
      </c>
      <c r="BG86" s="72"/>
      <c r="BK86" s="15">
        <f t="shared" si="23"/>
        <v>2259.92</v>
      </c>
      <c r="BL86" s="15">
        <f t="shared" si="24"/>
        <v>1096.37</v>
      </c>
      <c r="BM86" s="15">
        <f t="shared" si="25"/>
        <v>2259.92</v>
      </c>
      <c r="BN86" s="72">
        <f t="shared" si="26"/>
        <v>2259.92</v>
      </c>
      <c r="BO86" s="72">
        <v>85</v>
      </c>
      <c r="BP86" s="15">
        <f t="shared" si="27"/>
        <v>96.15</v>
      </c>
      <c r="BQ86" s="72">
        <v>66</v>
      </c>
      <c r="BR86" s="15">
        <f t="shared" si="28"/>
        <v>74.66</v>
      </c>
      <c r="BS86" s="72">
        <v>1682</v>
      </c>
      <c r="BT86" s="72">
        <f t="shared" si="29"/>
        <v>1997.81</v>
      </c>
      <c r="HR86" s="16"/>
      <c r="HS86" s="16"/>
      <c r="HT86" s="16"/>
      <c r="HU86" s="16"/>
      <c r="HV86" s="16"/>
    </row>
    <row r="87" spans="1:230" s="15" customFormat="1" ht="156.75" customHeight="1">
      <c r="A87" s="75">
        <v>75</v>
      </c>
      <c r="B87" s="76" t="s">
        <v>249</v>
      </c>
      <c r="C87" s="71" t="s">
        <v>126</v>
      </c>
      <c r="D87" s="81">
        <v>2</v>
      </c>
      <c r="E87" s="85" t="s">
        <v>179</v>
      </c>
      <c r="F87" s="83">
        <v>3974.24</v>
      </c>
      <c r="G87" s="57"/>
      <c r="H87" s="47"/>
      <c r="I87" s="46" t="s">
        <v>39</v>
      </c>
      <c r="J87" s="48">
        <f t="shared" si="17"/>
        <v>1</v>
      </c>
      <c r="K87" s="49" t="s">
        <v>64</v>
      </c>
      <c r="L87" s="49" t="s">
        <v>7</v>
      </c>
      <c r="M87" s="58"/>
      <c r="N87" s="57"/>
      <c r="O87" s="57"/>
      <c r="P87" s="59"/>
      <c r="Q87" s="57"/>
      <c r="R87" s="57"/>
      <c r="S87" s="59"/>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60">
        <f t="shared" si="18"/>
        <v>7948.48</v>
      </c>
      <c r="BB87" s="61">
        <f t="shared" si="19"/>
        <v>7948.48</v>
      </c>
      <c r="BC87" s="56" t="str">
        <f t="shared" si="20"/>
        <v>INR  Seven Thousand Nine Hundred &amp; Forty Eight  and Paise Forty Eight Only</v>
      </c>
      <c r="BD87" s="69">
        <v>32.82</v>
      </c>
      <c r="BE87" s="72">
        <f t="shared" si="21"/>
        <v>37.13</v>
      </c>
      <c r="BF87" s="72">
        <f t="shared" si="22"/>
        <v>65.64</v>
      </c>
      <c r="BG87" s="72"/>
      <c r="BK87" s="15">
        <f t="shared" si="23"/>
        <v>4495.66</v>
      </c>
      <c r="BL87" s="15">
        <f t="shared" si="24"/>
        <v>2259.92</v>
      </c>
      <c r="BM87" s="15">
        <f t="shared" si="25"/>
        <v>4495.66</v>
      </c>
      <c r="BN87" s="72">
        <f t="shared" si="26"/>
        <v>4495.66</v>
      </c>
      <c r="BO87" s="72">
        <v>147</v>
      </c>
      <c r="BP87" s="15">
        <f t="shared" si="27"/>
        <v>166.29</v>
      </c>
      <c r="BQ87" s="72">
        <v>93</v>
      </c>
      <c r="BR87" s="15">
        <f t="shared" si="28"/>
        <v>105.2</v>
      </c>
      <c r="BS87" s="72">
        <v>3346</v>
      </c>
      <c r="BT87" s="72">
        <f t="shared" si="29"/>
        <v>3974.24</v>
      </c>
      <c r="HR87" s="16"/>
      <c r="HS87" s="16"/>
      <c r="HT87" s="16"/>
      <c r="HU87" s="16"/>
      <c r="HV87" s="16"/>
    </row>
    <row r="88" spans="1:230" s="15" customFormat="1" ht="56.25" customHeight="1">
      <c r="A88" s="75">
        <v>76</v>
      </c>
      <c r="B88" s="80" t="s">
        <v>250</v>
      </c>
      <c r="C88" s="71" t="s">
        <v>127</v>
      </c>
      <c r="D88" s="82">
        <v>2</v>
      </c>
      <c r="E88" s="85" t="s">
        <v>185</v>
      </c>
      <c r="F88" s="83">
        <v>292.19</v>
      </c>
      <c r="G88" s="57"/>
      <c r="H88" s="47"/>
      <c r="I88" s="46" t="s">
        <v>39</v>
      </c>
      <c r="J88" s="48">
        <f t="shared" si="17"/>
        <v>1</v>
      </c>
      <c r="K88" s="49" t="s">
        <v>64</v>
      </c>
      <c r="L88" s="49" t="s">
        <v>7</v>
      </c>
      <c r="M88" s="58"/>
      <c r="N88" s="57"/>
      <c r="O88" s="57"/>
      <c r="P88" s="59"/>
      <c r="Q88" s="57"/>
      <c r="R88" s="57"/>
      <c r="S88" s="59"/>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60">
        <f t="shared" si="18"/>
        <v>584.38</v>
      </c>
      <c r="BB88" s="61">
        <f t="shared" si="19"/>
        <v>584.38</v>
      </c>
      <c r="BC88" s="56" t="str">
        <f t="shared" si="20"/>
        <v>INR  Five Hundred &amp; Eighty Four  and Paise Thirty Eight Only</v>
      </c>
      <c r="BD88" s="69">
        <v>33.53</v>
      </c>
      <c r="BE88" s="72">
        <f t="shared" si="21"/>
        <v>37.93</v>
      </c>
      <c r="BF88" s="72">
        <f t="shared" si="22"/>
        <v>67.06</v>
      </c>
      <c r="BG88" s="72"/>
      <c r="BK88" s="15">
        <f t="shared" si="23"/>
        <v>330.53</v>
      </c>
      <c r="BL88" s="15">
        <f t="shared" si="24"/>
        <v>4495.66</v>
      </c>
      <c r="BM88" s="15">
        <f t="shared" si="25"/>
        <v>330.53</v>
      </c>
      <c r="BN88" s="72">
        <f t="shared" si="26"/>
        <v>330.53</v>
      </c>
      <c r="BO88" s="72">
        <v>33</v>
      </c>
      <c r="BP88" s="15">
        <f t="shared" si="27"/>
        <v>37.33</v>
      </c>
      <c r="BQ88" s="72">
        <v>177</v>
      </c>
      <c r="BR88" s="15">
        <f t="shared" si="28"/>
        <v>200.22</v>
      </c>
      <c r="BS88" s="72">
        <v>246</v>
      </c>
      <c r="BT88" s="72">
        <f t="shared" si="29"/>
        <v>292.19</v>
      </c>
      <c r="HR88" s="16"/>
      <c r="HS88" s="16"/>
      <c r="HT88" s="16"/>
      <c r="HU88" s="16"/>
      <c r="HV88" s="16"/>
    </row>
    <row r="89" spans="1:230" s="15" customFormat="1" ht="96.75" customHeight="1">
      <c r="A89" s="75">
        <v>77</v>
      </c>
      <c r="B89" s="80" t="s">
        <v>251</v>
      </c>
      <c r="C89" s="71" t="s">
        <v>128</v>
      </c>
      <c r="D89" s="82">
        <v>40</v>
      </c>
      <c r="E89" s="85" t="s">
        <v>185</v>
      </c>
      <c r="F89" s="83">
        <v>256.56</v>
      </c>
      <c r="G89" s="57"/>
      <c r="H89" s="47"/>
      <c r="I89" s="46" t="s">
        <v>39</v>
      </c>
      <c r="J89" s="48">
        <f t="shared" si="17"/>
        <v>1</v>
      </c>
      <c r="K89" s="49" t="s">
        <v>64</v>
      </c>
      <c r="L89" s="49" t="s">
        <v>7</v>
      </c>
      <c r="M89" s="58"/>
      <c r="N89" s="57"/>
      <c r="O89" s="57"/>
      <c r="P89" s="59"/>
      <c r="Q89" s="57"/>
      <c r="R89" s="57"/>
      <c r="S89" s="59"/>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60">
        <f t="shared" si="18"/>
        <v>10262.4</v>
      </c>
      <c r="BB89" s="61">
        <f t="shared" si="19"/>
        <v>10262.4</v>
      </c>
      <c r="BC89" s="56" t="str">
        <f t="shared" si="20"/>
        <v>INR  Ten Thousand Two Hundred &amp; Sixty Two  and Paise Forty Only</v>
      </c>
      <c r="BD89" s="69">
        <v>34.24</v>
      </c>
      <c r="BE89" s="72">
        <f t="shared" si="21"/>
        <v>38.73</v>
      </c>
      <c r="BF89" s="72">
        <f t="shared" si="22"/>
        <v>1369.6</v>
      </c>
      <c r="BG89" s="72"/>
      <c r="BK89" s="15">
        <f t="shared" si="23"/>
        <v>290.22</v>
      </c>
      <c r="BL89" s="15">
        <f t="shared" si="24"/>
        <v>330.53</v>
      </c>
      <c r="BM89" s="15">
        <f t="shared" si="25"/>
        <v>290.22</v>
      </c>
      <c r="BN89" s="72">
        <f t="shared" si="26"/>
        <v>290.22</v>
      </c>
      <c r="BO89" s="72">
        <v>21</v>
      </c>
      <c r="BP89" s="15">
        <f t="shared" si="27"/>
        <v>23.76</v>
      </c>
      <c r="BQ89" s="72">
        <v>129</v>
      </c>
      <c r="BR89" s="15">
        <f t="shared" si="28"/>
        <v>145.92</v>
      </c>
      <c r="BS89" s="72">
        <v>216</v>
      </c>
      <c r="BT89" s="72">
        <f t="shared" si="29"/>
        <v>256.56</v>
      </c>
      <c r="HR89" s="16"/>
      <c r="HS89" s="16"/>
      <c r="HT89" s="16"/>
      <c r="HU89" s="16"/>
      <c r="HV89" s="16"/>
    </row>
    <row r="90" spans="1:230" s="15" customFormat="1" ht="98.25" customHeight="1">
      <c r="A90" s="75">
        <v>78</v>
      </c>
      <c r="B90" s="80" t="s">
        <v>252</v>
      </c>
      <c r="C90" s="71" t="s">
        <v>129</v>
      </c>
      <c r="D90" s="82">
        <v>60</v>
      </c>
      <c r="E90" s="85" t="s">
        <v>185</v>
      </c>
      <c r="F90" s="83">
        <v>152.03</v>
      </c>
      <c r="G90" s="57"/>
      <c r="H90" s="47"/>
      <c r="I90" s="46" t="s">
        <v>39</v>
      </c>
      <c r="J90" s="48">
        <f t="shared" si="17"/>
        <v>1</v>
      </c>
      <c r="K90" s="49" t="s">
        <v>64</v>
      </c>
      <c r="L90" s="49" t="s">
        <v>7</v>
      </c>
      <c r="M90" s="58"/>
      <c r="N90" s="57"/>
      <c r="O90" s="57"/>
      <c r="P90" s="59"/>
      <c r="Q90" s="57"/>
      <c r="R90" s="57"/>
      <c r="S90" s="59"/>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60">
        <f t="shared" si="18"/>
        <v>9121.8</v>
      </c>
      <c r="BB90" s="61">
        <f t="shared" si="19"/>
        <v>9121.8</v>
      </c>
      <c r="BC90" s="56" t="str">
        <f t="shared" si="20"/>
        <v>INR  Nine Thousand One Hundred &amp; Twenty One  and Paise Eighty Only</v>
      </c>
      <c r="BD90" s="69">
        <v>67</v>
      </c>
      <c r="BE90" s="72">
        <f t="shared" si="21"/>
        <v>75.79</v>
      </c>
      <c r="BF90" s="72">
        <f t="shared" si="22"/>
        <v>4020</v>
      </c>
      <c r="BG90" s="72"/>
      <c r="BK90" s="15">
        <f t="shared" si="23"/>
        <v>171.98</v>
      </c>
      <c r="BL90" s="15">
        <f t="shared" si="24"/>
        <v>290.22</v>
      </c>
      <c r="BM90" s="15">
        <f t="shared" si="25"/>
        <v>171.98</v>
      </c>
      <c r="BN90" s="72">
        <f t="shared" si="26"/>
        <v>171.98</v>
      </c>
      <c r="BO90" s="72">
        <v>57</v>
      </c>
      <c r="BP90" s="15">
        <f t="shared" si="27"/>
        <v>64.48</v>
      </c>
      <c r="BQ90" s="72">
        <v>101</v>
      </c>
      <c r="BR90" s="15">
        <f t="shared" si="28"/>
        <v>114.25</v>
      </c>
      <c r="BS90" s="72">
        <v>128</v>
      </c>
      <c r="BT90" s="72">
        <f t="shared" si="29"/>
        <v>152.03</v>
      </c>
      <c r="HR90" s="16"/>
      <c r="HS90" s="16"/>
      <c r="HT90" s="16"/>
      <c r="HU90" s="16"/>
      <c r="HV90" s="16"/>
    </row>
    <row r="91" spans="1:230" s="15" customFormat="1" ht="272.25" customHeight="1">
      <c r="A91" s="75">
        <v>79</v>
      </c>
      <c r="B91" s="80" t="s">
        <v>270</v>
      </c>
      <c r="C91" s="71" t="s">
        <v>130</v>
      </c>
      <c r="D91" s="82">
        <v>40</v>
      </c>
      <c r="E91" s="85" t="s">
        <v>177</v>
      </c>
      <c r="F91" s="83">
        <v>941.89</v>
      </c>
      <c r="G91" s="57"/>
      <c r="H91" s="47"/>
      <c r="I91" s="46" t="s">
        <v>39</v>
      </c>
      <c r="J91" s="48">
        <f t="shared" si="17"/>
        <v>1</v>
      </c>
      <c r="K91" s="49" t="s">
        <v>64</v>
      </c>
      <c r="L91" s="49" t="s">
        <v>7</v>
      </c>
      <c r="M91" s="58"/>
      <c r="N91" s="57"/>
      <c r="O91" s="57"/>
      <c r="P91" s="59"/>
      <c r="Q91" s="57"/>
      <c r="R91" s="57"/>
      <c r="S91" s="59"/>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60">
        <f t="shared" si="18"/>
        <v>37675.6</v>
      </c>
      <c r="BB91" s="61">
        <f t="shared" si="19"/>
        <v>37675.6</v>
      </c>
      <c r="BC91" s="56" t="str">
        <f t="shared" si="20"/>
        <v>INR  Thirty Seven Thousand Six Hundred &amp; Seventy Five  and Paise Sixty Only</v>
      </c>
      <c r="BD91" s="69">
        <v>67.71</v>
      </c>
      <c r="BE91" s="72">
        <f t="shared" si="21"/>
        <v>76.59</v>
      </c>
      <c r="BF91" s="72">
        <f t="shared" si="22"/>
        <v>2708.4</v>
      </c>
      <c r="BG91" s="72"/>
      <c r="BK91" s="15">
        <f t="shared" si="23"/>
        <v>1065.47</v>
      </c>
      <c r="BL91" s="15">
        <f t="shared" si="24"/>
        <v>171.98</v>
      </c>
      <c r="BM91" s="15">
        <f t="shared" si="25"/>
        <v>1065.47</v>
      </c>
      <c r="BN91" s="72">
        <f t="shared" si="26"/>
        <v>1065.47</v>
      </c>
      <c r="BO91" s="72">
        <v>1646</v>
      </c>
      <c r="BP91" s="15">
        <f t="shared" si="27"/>
        <v>1861.96</v>
      </c>
      <c r="BQ91" s="72">
        <v>1646</v>
      </c>
      <c r="BR91" s="15">
        <f t="shared" si="28"/>
        <v>1861.96</v>
      </c>
      <c r="BS91" s="72">
        <v>793</v>
      </c>
      <c r="BT91" s="72">
        <f t="shared" si="29"/>
        <v>941.89</v>
      </c>
      <c r="HR91" s="16"/>
      <c r="HS91" s="16"/>
      <c r="HT91" s="16"/>
      <c r="HU91" s="16"/>
      <c r="HV91" s="16"/>
    </row>
    <row r="92" spans="1:230" s="15" customFormat="1" ht="170.25" customHeight="1">
      <c r="A92" s="75">
        <v>80</v>
      </c>
      <c r="B92" s="80" t="s">
        <v>271</v>
      </c>
      <c r="C92" s="71" t="s">
        <v>131</v>
      </c>
      <c r="D92" s="82">
        <v>8</v>
      </c>
      <c r="E92" s="85" t="s">
        <v>177</v>
      </c>
      <c r="F92" s="83">
        <v>90.27</v>
      </c>
      <c r="G92" s="57"/>
      <c r="H92" s="47"/>
      <c r="I92" s="46" t="s">
        <v>39</v>
      </c>
      <c r="J92" s="48">
        <f t="shared" si="17"/>
        <v>1</v>
      </c>
      <c r="K92" s="49" t="s">
        <v>64</v>
      </c>
      <c r="L92" s="49" t="s">
        <v>7</v>
      </c>
      <c r="M92" s="58"/>
      <c r="N92" s="57"/>
      <c r="O92" s="57"/>
      <c r="P92" s="59"/>
      <c r="Q92" s="57"/>
      <c r="R92" s="57"/>
      <c r="S92" s="59"/>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60">
        <f t="shared" si="18"/>
        <v>722.16</v>
      </c>
      <c r="BB92" s="61">
        <f t="shared" si="19"/>
        <v>722.16</v>
      </c>
      <c r="BC92" s="56" t="str">
        <f t="shared" si="20"/>
        <v>INR  Seven Hundred &amp; Twenty Two  and Paise Sixteen Only</v>
      </c>
      <c r="BD92" s="69">
        <v>69.84</v>
      </c>
      <c r="BE92" s="72">
        <f t="shared" si="21"/>
        <v>79</v>
      </c>
      <c r="BF92" s="72">
        <f t="shared" si="22"/>
        <v>558.72</v>
      </c>
      <c r="BG92" s="72"/>
      <c r="BK92" s="15">
        <f t="shared" si="23"/>
        <v>102.11</v>
      </c>
      <c r="BL92" s="15">
        <f t="shared" si="24"/>
        <v>1065.47</v>
      </c>
      <c r="BM92" s="15">
        <f t="shared" si="25"/>
        <v>102.11</v>
      </c>
      <c r="BN92" s="72">
        <f t="shared" si="26"/>
        <v>102.11</v>
      </c>
      <c r="BO92" s="72">
        <v>912</v>
      </c>
      <c r="BP92" s="15">
        <f t="shared" si="27"/>
        <v>1031.65</v>
      </c>
      <c r="BQ92" s="72">
        <v>912</v>
      </c>
      <c r="BR92" s="15">
        <f t="shared" si="28"/>
        <v>1031.65</v>
      </c>
      <c r="BS92" s="72">
        <v>76</v>
      </c>
      <c r="BT92" s="72">
        <f t="shared" si="29"/>
        <v>90.27</v>
      </c>
      <c r="HR92" s="16"/>
      <c r="HS92" s="16"/>
      <c r="HT92" s="16"/>
      <c r="HU92" s="16"/>
      <c r="HV92" s="16"/>
    </row>
    <row r="93" spans="1:230" s="15" customFormat="1" ht="148.5" customHeight="1">
      <c r="A93" s="75">
        <v>81</v>
      </c>
      <c r="B93" s="80" t="s">
        <v>272</v>
      </c>
      <c r="C93" s="71" t="s">
        <v>132</v>
      </c>
      <c r="D93" s="82">
        <v>8</v>
      </c>
      <c r="E93" s="85" t="s">
        <v>178</v>
      </c>
      <c r="F93" s="83">
        <v>812.43</v>
      </c>
      <c r="G93" s="57"/>
      <c r="H93" s="47"/>
      <c r="I93" s="46" t="s">
        <v>39</v>
      </c>
      <c r="J93" s="48">
        <f t="shared" si="17"/>
        <v>1</v>
      </c>
      <c r="K93" s="49" t="s">
        <v>64</v>
      </c>
      <c r="L93" s="49" t="s">
        <v>7</v>
      </c>
      <c r="M93" s="58"/>
      <c r="N93" s="57"/>
      <c r="O93" s="57"/>
      <c r="P93" s="59"/>
      <c r="Q93" s="57"/>
      <c r="R93" s="57"/>
      <c r="S93" s="59"/>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60">
        <f t="shared" si="18"/>
        <v>6499.44</v>
      </c>
      <c r="BB93" s="61">
        <f t="shared" si="19"/>
        <v>6499.44</v>
      </c>
      <c r="BC93" s="56" t="str">
        <f t="shared" si="20"/>
        <v>INR  Six Thousand Four Hundred &amp; Ninety Nine  and Paise Forty Four Only</v>
      </c>
      <c r="BD93" s="69">
        <v>49</v>
      </c>
      <c r="BE93" s="72">
        <f t="shared" si="21"/>
        <v>55.43</v>
      </c>
      <c r="BF93" s="72">
        <f t="shared" si="22"/>
        <v>392</v>
      </c>
      <c r="BG93" s="72"/>
      <c r="BK93" s="15">
        <f t="shared" si="23"/>
        <v>919.02</v>
      </c>
      <c r="BL93" s="15">
        <f t="shared" si="24"/>
        <v>102.11</v>
      </c>
      <c r="BM93" s="15">
        <f t="shared" si="25"/>
        <v>919.02</v>
      </c>
      <c r="BN93" s="72">
        <f t="shared" si="26"/>
        <v>919.02</v>
      </c>
      <c r="BO93" s="72">
        <v>2208</v>
      </c>
      <c r="BP93" s="15">
        <f t="shared" si="27"/>
        <v>2497.69</v>
      </c>
      <c r="BQ93" s="72">
        <v>485</v>
      </c>
      <c r="BR93" s="15">
        <f t="shared" si="28"/>
        <v>548.63</v>
      </c>
      <c r="BS93" s="72">
        <v>684</v>
      </c>
      <c r="BT93" s="72">
        <f t="shared" si="29"/>
        <v>812.43</v>
      </c>
      <c r="HR93" s="16"/>
      <c r="HS93" s="16"/>
      <c r="HT93" s="16"/>
      <c r="HU93" s="16"/>
      <c r="HV93" s="16"/>
    </row>
    <row r="94" spans="1:230" s="15" customFormat="1" ht="134.25" customHeight="1">
      <c r="A94" s="75">
        <v>82</v>
      </c>
      <c r="B94" s="80" t="s">
        <v>253</v>
      </c>
      <c r="C94" s="71" t="s">
        <v>133</v>
      </c>
      <c r="D94" s="82">
        <v>1</v>
      </c>
      <c r="E94" s="85" t="s">
        <v>160</v>
      </c>
      <c r="F94" s="83">
        <v>541.62</v>
      </c>
      <c r="G94" s="57"/>
      <c r="H94" s="47"/>
      <c r="I94" s="46" t="s">
        <v>39</v>
      </c>
      <c r="J94" s="48">
        <f t="shared" si="17"/>
        <v>1</v>
      </c>
      <c r="K94" s="49" t="s">
        <v>64</v>
      </c>
      <c r="L94" s="49" t="s">
        <v>7</v>
      </c>
      <c r="M94" s="58"/>
      <c r="N94" s="57"/>
      <c r="O94" s="57"/>
      <c r="P94" s="59"/>
      <c r="Q94" s="57"/>
      <c r="R94" s="57"/>
      <c r="S94" s="59"/>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60">
        <f t="shared" si="18"/>
        <v>541.62</v>
      </c>
      <c r="BB94" s="61">
        <f t="shared" si="19"/>
        <v>541.62</v>
      </c>
      <c r="BC94" s="56" t="str">
        <f t="shared" si="20"/>
        <v>INR  Five Hundred &amp; Forty One  and Paise Sixty Two Only</v>
      </c>
      <c r="BD94" s="69">
        <v>29</v>
      </c>
      <c r="BE94" s="72">
        <f t="shared" si="21"/>
        <v>32.8</v>
      </c>
      <c r="BF94" s="72">
        <f t="shared" si="22"/>
        <v>29</v>
      </c>
      <c r="BG94" s="72"/>
      <c r="BK94" s="15">
        <f t="shared" si="23"/>
        <v>612.68</v>
      </c>
      <c r="BL94" s="15">
        <f t="shared" si="24"/>
        <v>919.02</v>
      </c>
      <c r="BM94" s="15">
        <f t="shared" si="25"/>
        <v>612.68</v>
      </c>
      <c r="BN94" s="72">
        <f t="shared" si="26"/>
        <v>612.68</v>
      </c>
      <c r="BO94" s="72">
        <v>1497</v>
      </c>
      <c r="BP94" s="15">
        <f t="shared" si="27"/>
        <v>1693.41</v>
      </c>
      <c r="BQ94" s="72">
        <v>3104</v>
      </c>
      <c r="BR94" s="15">
        <f t="shared" si="28"/>
        <v>3511.24</v>
      </c>
      <c r="BS94" s="72">
        <v>456</v>
      </c>
      <c r="BT94" s="72">
        <f t="shared" si="29"/>
        <v>541.62</v>
      </c>
      <c r="HR94" s="16"/>
      <c r="HS94" s="16"/>
      <c r="HT94" s="16"/>
      <c r="HU94" s="16"/>
      <c r="HV94" s="16"/>
    </row>
    <row r="95" spans="1:230" s="15" customFormat="1" ht="97.5" customHeight="1">
      <c r="A95" s="75">
        <v>83</v>
      </c>
      <c r="B95" s="80" t="s">
        <v>186</v>
      </c>
      <c r="C95" s="71" t="s">
        <v>134</v>
      </c>
      <c r="D95" s="82">
        <v>2</v>
      </c>
      <c r="E95" s="85" t="s">
        <v>179</v>
      </c>
      <c r="F95" s="83">
        <v>1434.81</v>
      </c>
      <c r="G95" s="57"/>
      <c r="H95" s="47"/>
      <c r="I95" s="46" t="s">
        <v>39</v>
      </c>
      <c r="J95" s="48">
        <f t="shared" si="17"/>
        <v>1</v>
      </c>
      <c r="K95" s="49" t="s">
        <v>64</v>
      </c>
      <c r="L95" s="49" t="s">
        <v>7</v>
      </c>
      <c r="M95" s="58"/>
      <c r="N95" s="57"/>
      <c r="O95" s="57"/>
      <c r="P95" s="59"/>
      <c r="Q95" s="57"/>
      <c r="R95" s="57"/>
      <c r="S95" s="59"/>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60">
        <f t="shared" si="18"/>
        <v>2869.62</v>
      </c>
      <c r="BB95" s="61">
        <f t="shared" si="19"/>
        <v>2869.62</v>
      </c>
      <c r="BC95" s="56" t="str">
        <f t="shared" si="20"/>
        <v>INR  Two Thousand Eight Hundred &amp; Sixty Nine  and Paise Sixty Two Only</v>
      </c>
      <c r="BD95" s="69">
        <v>79</v>
      </c>
      <c r="BE95" s="72">
        <f t="shared" si="21"/>
        <v>89.36</v>
      </c>
      <c r="BF95" s="72">
        <f t="shared" si="22"/>
        <v>158</v>
      </c>
      <c r="BG95" s="72"/>
      <c r="BK95" s="15">
        <f t="shared" si="23"/>
        <v>1623.06</v>
      </c>
      <c r="BL95" s="15">
        <f t="shared" si="24"/>
        <v>612.68</v>
      </c>
      <c r="BM95" s="15">
        <f t="shared" si="25"/>
        <v>1623.06</v>
      </c>
      <c r="BN95" s="72">
        <f t="shared" si="26"/>
        <v>1623.06</v>
      </c>
      <c r="BO95" s="72">
        <v>613</v>
      </c>
      <c r="BP95" s="15">
        <f t="shared" si="27"/>
        <v>693.43</v>
      </c>
      <c r="BQ95" s="72">
        <v>1015</v>
      </c>
      <c r="BR95" s="15">
        <f t="shared" si="28"/>
        <v>1148.17</v>
      </c>
      <c r="BS95" s="72">
        <v>1208</v>
      </c>
      <c r="BT95" s="72">
        <f t="shared" si="29"/>
        <v>1434.81</v>
      </c>
      <c r="HR95" s="16"/>
      <c r="HS95" s="16"/>
      <c r="HT95" s="16"/>
      <c r="HU95" s="16"/>
      <c r="HV95" s="16"/>
    </row>
    <row r="96" spans="1:230" s="15" customFormat="1" ht="108" customHeight="1">
      <c r="A96" s="75">
        <v>84</v>
      </c>
      <c r="B96" s="80" t="s">
        <v>254</v>
      </c>
      <c r="C96" s="71" t="s">
        <v>135</v>
      </c>
      <c r="D96" s="82">
        <v>1</v>
      </c>
      <c r="E96" s="85" t="s">
        <v>160</v>
      </c>
      <c r="F96" s="83">
        <v>345.64</v>
      </c>
      <c r="G96" s="57"/>
      <c r="H96" s="47"/>
      <c r="I96" s="46" t="s">
        <v>39</v>
      </c>
      <c r="J96" s="48">
        <f t="shared" si="17"/>
        <v>1</v>
      </c>
      <c r="K96" s="49" t="s">
        <v>64</v>
      </c>
      <c r="L96" s="49" t="s">
        <v>7</v>
      </c>
      <c r="M96" s="58"/>
      <c r="N96" s="57"/>
      <c r="O96" s="57"/>
      <c r="P96" s="59"/>
      <c r="Q96" s="57"/>
      <c r="R96" s="57"/>
      <c r="S96" s="59"/>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60">
        <f t="shared" si="18"/>
        <v>345.64</v>
      </c>
      <c r="BB96" s="61">
        <f t="shared" si="19"/>
        <v>345.64</v>
      </c>
      <c r="BC96" s="56" t="str">
        <f t="shared" si="20"/>
        <v>INR  Three Hundred &amp; Forty Five  and Paise Sixty Four Only</v>
      </c>
      <c r="BD96" s="69">
        <v>360</v>
      </c>
      <c r="BE96" s="72">
        <f t="shared" si="21"/>
        <v>407.23</v>
      </c>
      <c r="BF96" s="72">
        <f t="shared" si="22"/>
        <v>360</v>
      </c>
      <c r="BG96" s="72"/>
      <c r="BK96" s="15">
        <f t="shared" si="23"/>
        <v>390.99</v>
      </c>
      <c r="BL96" s="15">
        <f t="shared" si="24"/>
        <v>1623.06</v>
      </c>
      <c r="BM96" s="15">
        <f t="shared" si="25"/>
        <v>390.99</v>
      </c>
      <c r="BN96" s="72">
        <f t="shared" si="26"/>
        <v>390.99</v>
      </c>
      <c r="BO96" s="72">
        <v>674</v>
      </c>
      <c r="BP96" s="15">
        <f t="shared" si="27"/>
        <v>762.43</v>
      </c>
      <c r="BQ96" s="72">
        <v>91</v>
      </c>
      <c r="BR96" s="15">
        <f t="shared" si="28"/>
        <v>102.94</v>
      </c>
      <c r="BS96" s="72">
        <v>291</v>
      </c>
      <c r="BT96" s="72">
        <f t="shared" si="29"/>
        <v>345.64</v>
      </c>
      <c r="HR96" s="16"/>
      <c r="HS96" s="16"/>
      <c r="HT96" s="16"/>
      <c r="HU96" s="16"/>
      <c r="HV96" s="16"/>
    </row>
    <row r="97" spans="1:230" s="15" customFormat="1" ht="74.25" customHeight="1">
      <c r="A97" s="75">
        <v>85</v>
      </c>
      <c r="B97" s="80" t="s">
        <v>169</v>
      </c>
      <c r="C97" s="71" t="s">
        <v>136</v>
      </c>
      <c r="D97" s="82">
        <v>18</v>
      </c>
      <c r="E97" s="85" t="s">
        <v>160</v>
      </c>
      <c r="F97" s="83">
        <v>118.78</v>
      </c>
      <c r="G97" s="57"/>
      <c r="H97" s="47"/>
      <c r="I97" s="46" t="s">
        <v>39</v>
      </c>
      <c r="J97" s="48">
        <f t="shared" si="17"/>
        <v>1</v>
      </c>
      <c r="K97" s="49" t="s">
        <v>64</v>
      </c>
      <c r="L97" s="49" t="s">
        <v>7</v>
      </c>
      <c r="M97" s="58"/>
      <c r="N97" s="57"/>
      <c r="O97" s="57"/>
      <c r="P97" s="59"/>
      <c r="Q97" s="57"/>
      <c r="R97" s="57"/>
      <c r="S97" s="59"/>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60">
        <f t="shared" si="18"/>
        <v>2138.04</v>
      </c>
      <c r="BB97" s="61">
        <f t="shared" si="19"/>
        <v>2138.04</v>
      </c>
      <c r="BC97" s="56" t="str">
        <f t="shared" si="20"/>
        <v>INR  Two Thousand One Hundred &amp; Thirty Eight  and Paise Four Only</v>
      </c>
      <c r="BD97" s="69">
        <v>1672</v>
      </c>
      <c r="BE97" s="72">
        <f t="shared" si="21"/>
        <v>1891.37</v>
      </c>
      <c r="BF97" s="72">
        <f t="shared" si="22"/>
        <v>30096</v>
      </c>
      <c r="BG97" s="72"/>
      <c r="BK97" s="15">
        <f t="shared" si="23"/>
        <v>134.36</v>
      </c>
      <c r="BL97" s="15">
        <f t="shared" si="24"/>
        <v>390.99</v>
      </c>
      <c r="BM97" s="15">
        <f t="shared" si="25"/>
        <v>134.36</v>
      </c>
      <c r="BN97" s="72">
        <f t="shared" si="26"/>
        <v>134.36</v>
      </c>
      <c r="BO97" s="72">
        <v>815</v>
      </c>
      <c r="BP97" s="15">
        <f t="shared" si="27"/>
        <v>921.93</v>
      </c>
      <c r="BQ97" s="72">
        <v>2208</v>
      </c>
      <c r="BR97" s="15">
        <f t="shared" si="28"/>
        <v>2497.69</v>
      </c>
      <c r="BS97" s="72">
        <v>100</v>
      </c>
      <c r="BT97" s="72">
        <f t="shared" si="29"/>
        <v>118.78</v>
      </c>
      <c r="HR97" s="16"/>
      <c r="HS97" s="16"/>
      <c r="HT97" s="16"/>
      <c r="HU97" s="16"/>
      <c r="HV97" s="16"/>
    </row>
    <row r="98" spans="1:230" s="15" customFormat="1" ht="174.75" customHeight="1">
      <c r="A98" s="75">
        <v>86</v>
      </c>
      <c r="B98" s="80" t="s">
        <v>273</v>
      </c>
      <c r="C98" s="71" t="s">
        <v>137</v>
      </c>
      <c r="D98" s="82">
        <v>5</v>
      </c>
      <c r="E98" s="85" t="s">
        <v>179</v>
      </c>
      <c r="F98" s="83">
        <v>236.36</v>
      </c>
      <c r="G98" s="57"/>
      <c r="H98" s="47"/>
      <c r="I98" s="46" t="s">
        <v>39</v>
      </c>
      <c r="J98" s="48">
        <f t="shared" si="17"/>
        <v>1</v>
      </c>
      <c r="K98" s="49" t="s">
        <v>64</v>
      </c>
      <c r="L98" s="49" t="s">
        <v>7</v>
      </c>
      <c r="M98" s="58"/>
      <c r="N98" s="57"/>
      <c r="O98" s="57"/>
      <c r="P98" s="59"/>
      <c r="Q98" s="57"/>
      <c r="R98" s="57"/>
      <c r="S98" s="59"/>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60">
        <f t="shared" si="18"/>
        <v>1181.8</v>
      </c>
      <c r="BB98" s="61">
        <f t="shared" si="19"/>
        <v>1181.8</v>
      </c>
      <c r="BC98" s="56" t="str">
        <f t="shared" si="20"/>
        <v>INR  One Thousand One Hundred &amp; Eighty One  and Paise Eighty Only</v>
      </c>
      <c r="BD98" s="69">
        <v>302.47</v>
      </c>
      <c r="BE98" s="72">
        <f t="shared" si="21"/>
        <v>342.15</v>
      </c>
      <c r="BF98" s="72">
        <f t="shared" si="22"/>
        <v>1512.35</v>
      </c>
      <c r="BG98" s="72"/>
      <c r="BK98" s="15">
        <f t="shared" si="23"/>
        <v>267.37</v>
      </c>
      <c r="BL98" s="15">
        <f t="shared" si="24"/>
        <v>134.36</v>
      </c>
      <c r="BM98" s="15">
        <f t="shared" si="25"/>
        <v>267.37</v>
      </c>
      <c r="BN98" s="72">
        <f t="shared" si="26"/>
        <v>267.37</v>
      </c>
      <c r="BO98" s="72">
        <v>452</v>
      </c>
      <c r="BP98" s="15">
        <f t="shared" si="27"/>
        <v>511.3</v>
      </c>
      <c r="BQ98" s="72">
        <v>1497</v>
      </c>
      <c r="BR98" s="15">
        <f t="shared" si="28"/>
        <v>1693.41</v>
      </c>
      <c r="BS98" s="72">
        <v>199</v>
      </c>
      <c r="BT98" s="72">
        <f t="shared" si="29"/>
        <v>236.36</v>
      </c>
      <c r="HR98" s="16"/>
      <c r="HS98" s="16"/>
      <c r="HT98" s="16"/>
      <c r="HU98" s="16"/>
      <c r="HV98" s="16"/>
    </row>
    <row r="99" spans="1:230" s="15" customFormat="1" ht="69" customHeight="1">
      <c r="A99" s="75">
        <v>87</v>
      </c>
      <c r="B99" s="80" t="s">
        <v>274</v>
      </c>
      <c r="C99" s="71" t="s">
        <v>138</v>
      </c>
      <c r="D99" s="82">
        <v>18</v>
      </c>
      <c r="E99" s="85" t="s">
        <v>179</v>
      </c>
      <c r="F99" s="83">
        <v>258.93</v>
      </c>
      <c r="G99" s="57"/>
      <c r="H99" s="47"/>
      <c r="I99" s="46" t="s">
        <v>39</v>
      </c>
      <c r="J99" s="48">
        <f t="shared" si="17"/>
        <v>1</v>
      </c>
      <c r="K99" s="49" t="s">
        <v>64</v>
      </c>
      <c r="L99" s="49" t="s">
        <v>7</v>
      </c>
      <c r="M99" s="58"/>
      <c r="N99" s="57"/>
      <c r="O99" s="57"/>
      <c r="P99" s="59"/>
      <c r="Q99" s="57"/>
      <c r="R99" s="57"/>
      <c r="S99" s="59"/>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60">
        <f t="shared" si="18"/>
        <v>4660.74</v>
      </c>
      <c r="BB99" s="61">
        <f t="shared" si="19"/>
        <v>4660.74</v>
      </c>
      <c r="BC99" s="56" t="str">
        <f t="shared" si="20"/>
        <v>INR  Four Thousand Six Hundred &amp; Sixty  and Paise Seventy Four Only</v>
      </c>
      <c r="BD99" s="69">
        <v>307.01</v>
      </c>
      <c r="BE99" s="72">
        <f t="shared" si="21"/>
        <v>347.29</v>
      </c>
      <c r="BF99" s="72">
        <f t="shared" si="22"/>
        <v>5526.18</v>
      </c>
      <c r="BG99" s="72"/>
      <c r="BK99" s="15">
        <f t="shared" si="23"/>
        <v>292.9</v>
      </c>
      <c r="BL99" s="15">
        <f t="shared" si="24"/>
        <v>267.37</v>
      </c>
      <c r="BM99" s="15">
        <f t="shared" si="25"/>
        <v>292.9</v>
      </c>
      <c r="BN99" s="72">
        <f t="shared" si="26"/>
        <v>292.9</v>
      </c>
      <c r="BO99" s="72">
        <v>309</v>
      </c>
      <c r="BP99" s="15">
        <f t="shared" si="27"/>
        <v>349.54</v>
      </c>
      <c r="BQ99" s="72">
        <v>3285</v>
      </c>
      <c r="BR99" s="15">
        <f t="shared" si="28"/>
        <v>3715.99</v>
      </c>
      <c r="BS99" s="72">
        <v>218</v>
      </c>
      <c r="BT99" s="72">
        <f t="shared" si="29"/>
        <v>258.93</v>
      </c>
      <c r="HR99" s="16"/>
      <c r="HS99" s="16"/>
      <c r="HT99" s="16"/>
      <c r="HU99" s="16"/>
      <c r="HV99" s="16"/>
    </row>
    <row r="100" spans="1:230" s="15" customFormat="1" ht="100.5" customHeight="1">
      <c r="A100" s="75">
        <v>88</v>
      </c>
      <c r="B100" s="80" t="s">
        <v>181</v>
      </c>
      <c r="C100" s="71" t="s">
        <v>139</v>
      </c>
      <c r="D100" s="82">
        <v>2</v>
      </c>
      <c r="E100" s="85" t="s">
        <v>160</v>
      </c>
      <c r="F100" s="83">
        <v>287.44</v>
      </c>
      <c r="G100" s="57"/>
      <c r="H100" s="47"/>
      <c r="I100" s="46" t="s">
        <v>39</v>
      </c>
      <c r="J100" s="48">
        <f t="shared" si="17"/>
        <v>1</v>
      </c>
      <c r="K100" s="49" t="s">
        <v>64</v>
      </c>
      <c r="L100" s="49" t="s">
        <v>7</v>
      </c>
      <c r="M100" s="58"/>
      <c r="N100" s="57"/>
      <c r="O100" s="57"/>
      <c r="P100" s="59"/>
      <c r="Q100" s="57"/>
      <c r="R100" s="57"/>
      <c r="S100" s="59"/>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60">
        <f t="shared" si="18"/>
        <v>574.88</v>
      </c>
      <c r="BB100" s="61">
        <f t="shared" si="19"/>
        <v>574.88</v>
      </c>
      <c r="BC100" s="56" t="str">
        <f t="shared" si="20"/>
        <v>INR  Five Hundred &amp; Seventy Four  and Paise Eighty Eight Only</v>
      </c>
      <c r="BD100" s="69">
        <v>1015</v>
      </c>
      <c r="BE100" s="72">
        <f t="shared" si="21"/>
        <v>1148.17</v>
      </c>
      <c r="BF100" s="72">
        <f t="shared" si="22"/>
        <v>2030</v>
      </c>
      <c r="BG100" s="72"/>
      <c r="BK100" s="15">
        <f t="shared" si="23"/>
        <v>325.15</v>
      </c>
      <c r="BL100" s="15">
        <f t="shared" si="24"/>
        <v>292.9</v>
      </c>
      <c r="BM100" s="15">
        <f t="shared" si="25"/>
        <v>325.15</v>
      </c>
      <c r="BN100" s="72">
        <f t="shared" si="26"/>
        <v>325.15</v>
      </c>
      <c r="BO100" s="72">
        <v>2869</v>
      </c>
      <c r="BP100" s="15">
        <f t="shared" si="27"/>
        <v>3245.41</v>
      </c>
      <c r="BQ100" s="72">
        <v>430</v>
      </c>
      <c r="BR100" s="15">
        <f t="shared" si="28"/>
        <v>486.42</v>
      </c>
      <c r="BS100" s="72">
        <v>242</v>
      </c>
      <c r="BT100" s="72">
        <f t="shared" si="29"/>
        <v>287.44</v>
      </c>
      <c r="HR100" s="16"/>
      <c r="HS100" s="16"/>
      <c r="HT100" s="16"/>
      <c r="HU100" s="16"/>
      <c r="HV100" s="16"/>
    </row>
    <row r="101" spans="1:230" s="15" customFormat="1" ht="88.5" customHeight="1">
      <c r="A101" s="75">
        <v>89</v>
      </c>
      <c r="B101" s="80" t="s">
        <v>275</v>
      </c>
      <c r="C101" s="71" t="s">
        <v>140</v>
      </c>
      <c r="D101" s="82">
        <v>2</v>
      </c>
      <c r="E101" s="85" t="s">
        <v>160</v>
      </c>
      <c r="F101" s="83">
        <v>78.39</v>
      </c>
      <c r="G101" s="57"/>
      <c r="H101" s="47"/>
      <c r="I101" s="46" t="s">
        <v>39</v>
      </c>
      <c r="J101" s="48">
        <f t="shared" si="17"/>
        <v>1</v>
      </c>
      <c r="K101" s="49" t="s">
        <v>64</v>
      </c>
      <c r="L101" s="49" t="s">
        <v>7</v>
      </c>
      <c r="M101" s="58"/>
      <c r="N101" s="57"/>
      <c r="O101" s="57"/>
      <c r="P101" s="59"/>
      <c r="Q101" s="57"/>
      <c r="R101" s="57"/>
      <c r="S101" s="59"/>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60">
        <f t="shared" si="18"/>
        <v>156.78</v>
      </c>
      <c r="BB101" s="61">
        <f t="shared" si="19"/>
        <v>156.78</v>
      </c>
      <c r="BC101" s="56" t="str">
        <f t="shared" si="20"/>
        <v>INR  One Hundred &amp; Fifty Six  and Paise Seventy Eight Only</v>
      </c>
      <c r="BD101" s="69">
        <v>1027</v>
      </c>
      <c r="BE101" s="72">
        <f t="shared" si="21"/>
        <v>1161.74</v>
      </c>
      <c r="BF101" s="72">
        <f t="shared" si="22"/>
        <v>2054</v>
      </c>
      <c r="BG101" s="72"/>
      <c r="BK101" s="15">
        <f t="shared" si="23"/>
        <v>88.67</v>
      </c>
      <c r="BL101" s="15">
        <f t="shared" si="24"/>
        <v>325.15</v>
      </c>
      <c r="BM101" s="15">
        <f t="shared" si="25"/>
        <v>88.67</v>
      </c>
      <c r="BN101" s="72">
        <f t="shared" si="26"/>
        <v>88.67</v>
      </c>
      <c r="BO101" s="72">
        <v>85</v>
      </c>
      <c r="BP101" s="15">
        <f t="shared" si="27"/>
        <v>96.15</v>
      </c>
      <c r="BQ101" s="72">
        <v>613</v>
      </c>
      <c r="BR101" s="15">
        <f t="shared" si="28"/>
        <v>693.43</v>
      </c>
      <c r="BS101" s="72">
        <v>66</v>
      </c>
      <c r="BT101" s="72">
        <f t="shared" si="29"/>
        <v>78.39</v>
      </c>
      <c r="HR101" s="16"/>
      <c r="HS101" s="16"/>
      <c r="HT101" s="16"/>
      <c r="HU101" s="16"/>
      <c r="HV101" s="16"/>
    </row>
    <row r="102" spans="1:230" s="15" customFormat="1" ht="88.5" customHeight="1">
      <c r="A102" s="75">
        <v>90</v>
      </c>
      <c r="B102" s="80" t="s">
        <v>280</v>
      </c>
      <c r="C102" s="71" t="s">
        <v>141</v>
      </c>
      <c r="D102" s="82">
        <v>6</v>
      </c>
      <c r="E102" s="85" t="s">
        <v>160</v>
      </c>
      <c r="F102" s="83">
        <v>41.57</v>
      </c>
      <c r="G102" s="57"/>
      <c r="H102" s="47"/>
      <c r="I102" s="46" t="s">
        <v>39</v>
      </c>
      <c r="J102" s="48">
        <f>IF(I102="Less(-)",-1,1)</f>
        <v>1</v>
      </c>
      <c r="K102" s="49" t="s">
        <v>64</v>
      </c>
      <c r="L102" s="49" t="s">
        <v>7</v>
      </c>
      <c r="M102" s="58"/>
      <c r="N102" s="57"/>
      <c r="O102" s="57"/>
      <c r="P102" s="59"/>
      <c r="Q102" s="57"/>
      <c r="R102" s="57"/>
      <c r="S102" s="59"/>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60">
        <f>total_amount_ba($B$2,$D$2,D102,F102,J102,K102,M102)</f>
        <v>249.42</v>
      </c>
      <c r="BB102" s="61">
        <f>BA102+SUM(N102:AZ102)</f>
        <v>249.42</v>
      </c>
      <c r="BC102" s="56" t="str">
        <f>SpellNumber(L102,BB102)</f>
        <v>INR  Two Hundred &amp; Forty Nine  and Paise Forty Two Only</v>
      </c>
      <c r="BD102" s="69">
        <v>1027</v>
      </c>
      <c r="BE102" s="72">
        <f>BD102*1.12*1.01</f>
        <v>1161.74</v>
      </c>
      <c r="BF102" s="72">
        <f>D102*BD102</f>
        <v>6162</v>
      </c>
      <c r="BG102" s="72"/>
      <c r="BK102" s="15">
        <f>ROUND(F102*1.12*1.01,2)</f>
        <v>47.02</v>
      </c>
      <c r="BL102" s="15">
        <f>ROUND(F101*1.12*1.01,2)</f>
        <v>88.67</v>
      </c>
      <c r="BM102" s="15">
        <f>ROUND(F102*1.12*1.01,2)</f>
        <v>47.02</v>
      </c>
      <c r="BN102" s="72">
        <f>+(F102*1.12*1.01)</f>
        <v>47.02</v>
      </c>
      <c r="BO102" s="72">
        <v>85</v>
      </c>
      <c r="BP102" s="15">
        <f>ROUND(BO102*1.12*1.01,2)</f>
        <v>96.15</v>
      </c>
      <c r="BQ102" s="72">
        <v>613</v>
      </c>
      <c r="BR102" s="15">
        <f>ROUND(BQ102*1.12*1.01,2)</f>
        <v>693.43</v>
      </c>
      <c r="BS102" s="72">
        <v>35</v>
      </c>
      <c r="BT102" s="72">
        <f t="shared" si="29"/>
        <v>41.57</v>
      </c>
      <c r="HR102" s="16"/>
      <c r="HS102" s="16"/>
      <c r="HT102" s="16"/>
      <c r="HU102" s="16"/>
      <c r="HV102" s="16"/>
    </row>
    <row r="103" spans="1:230" s="15" customFormat="1" ht="135.75" customHeight="1">
      <c r="A103" s="75">
        <v>91</v>
      </c>
      <c r="B103" s="80" t="s">
        <v>255</v>
      </c>
      <c r="C103" s="71" t="s">
        <v>142</v>
      </c>
      <c r="D103" s="82">
        <v>2</v>
      </c>
      <c r="E103" s="85" t="s">
        <v>160</v>
      </c>
      <c r="F103" s="83">
        <v>293.38</v>
      </c>
      <c r="G103" s="57"/>
      <c r="H103" s="47"/>
      <c r="I103" s="46" t="s">
        <v>39</v>
      </c>
      <c r="J103" s="48">
        <f t="shared" si="17"/>
        <v>1</v>
      </c>
      <c r="K103" s="49" t="s">
        <v>64</v>
      </c>
      <c r="L103" s="49" t="s">
        <v>7</v>
      </c>
      <c r="M103" s="58"/>
      <c r="N103" s="57"/>
      <c r="O103" s="57"/>
      <c r="P103" s="59"/>
      <c r="Q103" s="57"/>
      <c r="R103" s="57"/>
      <c r="S103" s="59"/>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60">
        <f t="shared" si="18"/>
        <v>586.76</v>
      </c>
      <c r="BB103" s="61">
        <f t="shared" si="19"/>
        <v>586.76</v>
      </c>
      <c r="BC103" s="56" t="str">
        <f t="shared" si="20"/>
        <v>INR  Five Hundred &amp; Eighty Six  and Paise Seventy Six Only</v>
      </c>
      <c r="BD103" s="69">
        <v>209</v>
      </c>
      <c r="BE103" s="72">
        <f t="shared" si="21"/>
        <v>236.42</v>
      </c>
      <c r="BF103" s="72">
        <f t="shared" si="22"/>
        <v>418</v>
      </c>
      <c r="BG103" s="72"/>
      <c r="BK103" s="15">
        <f t="shared" si="23"/>
        <v>331.87</v>
      </c>
      <c r="BL103" s="15">
        <f>ROUND(F101*1.12*1.01,2)</f>
        <v>88.67</v>
      </c>
      <c r="BM103" s="15">
        <f t="shared" si="25"/>
        <v>331.87</v>
      </c>
      <c r="BN103" s="72">
        <f t="shared" si="26"/>
        <v>331.87</v>
      </c>
      <c r="BO103" s="72">
        <v>102</v>
      </c>
      <c r="BP103" s="15">
        <f t="shared" si="27"/>
        <v>115.38</v>
      </c>
      <c r="BQ103" s="72">
        <v>674</v>
      </c>
      <c r="BR103" s="15">
        <f t="shared" si="28"/>
        <v>762.43</v>
      </c>
      <c r="BS103" s="72">
        <v>247</v>
      </c>
      <c r="BT103" s="72">
        <f t="shared" si="29"/>
        <v>293.38</v>
      </c>
      <c r="HR103" s="16"/>
      <c r="HS103" s="16"/>
      <c r="HT103" s="16"/>
      <c r="HU103" s="16"/>
      <c r="HV103" s="16"/>
    </row>
    <row r="104" spans="1:230" s="15" customFormat="1" ht="69" customHeight="1">
      <c r="A104" s="75">
        <v>92</v>
      </c>
      <c r="B104" s="80" t="s">
        <v>256</v>
      </c>
      <c r="C104" s="71" t="s">
        <v>143</v>
      </c>
      <c r="D104" s="82">
        <v>2</v>
      </c>
      <c r="E104" s="85" t="s">
        <v>160</v>
      </c>
      <c r="F104" s="83">
        <v>180.54</v>
      </c>
      <c r="G104" s="57"/>
      <c r="H104" s="47"/>
      <c r="I104" s="46" t="s">
        <v>39</v>
      </c>
      <c r="J104" s="48">
        <f t="shared" si="17"/>
        <v>1</v>
      </c>
      <c r="K104" s="49" t="s">
        <v>64</v>
      </c>
      <c r="L104" s="49" t="s">
        <v>7</v>
      </c>
      <c r="M104" s="58"/>
      <c r="N104" s="57"/>
      <c r="O104" s="57"/>
      <c r="P104" s="59"/>
      <c r="Q104" s="57"/>
      <c r="R104" s="57"/>
      <c r="S104" s="59"/>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60">
        <f t="shared" si="18"/>
        <v>361.08</v>
      </c>
      <c r="BB104" s="61">
        <f t="shared" si="19"/>
        <v>361.08</v>
      </c>
      <c r="BC104" s="56" t="str">
        <f t="shared" si="20"/>
        <v>INR  Three Hundred &amp; Sixty One  and Paise Eight Only</v>
      </c>
      <c r="BD104" s="69">
        <v>1142</v>
      </c>
      <c r="BE104" s="72">
        <f t="shared" si="21"/>
        <v>1291.83</v>
      </c>
      <c r="BF104" s="72">
        <f t="shared" si="22"/>
        <v>2284</v>
      </c>
      <c r="BG104" s="72"/>
      <c r="BK104" s="15">
        <f t="shared" si="23"/>
        <v>204.23</v>
      </c>
      <c r="BL104" s="15">
        <f t="shared" si="24"/>
        <v>331.87</v>
      </c>
      <c r="BM104" s="15">
        <f t="shared" si="25"/>
        <v>204.23</v>
      </c>
      <c r="BN104" s="72">
        <f t="shared" si="26"/>
        <v>204.23</v>
      </c>
      <c r="BO104" s="72">
        <v>135</v>
      </c>
      <c r="BP104" s="15">
        <f t="shared" si="27"/>
        <v>152.71</v>
      </c>
      <c r="BQ104" s="72">
        <v>815</v>
      </c>
      <c r="BR104" s="15">
        <f t="shared" si="28"/>
        <v>921.93</v>
      </c>
      <c r="BS104" s="72">
        <v>152</v>
      </c>
      <c r="BT104" s="72">
        <f t="shared" si="29"/>
        <v>180.54</v>
      </c>
      <c r="HR104" s="16"/>
      <c r="HS104" s="16"/>
      <c r="HT104" s="16"/>
      <c r="HU104" s="16"/>
      <c r="HV104" s="16"/>
    </row>
    <row r="105" spans="1:230" s="15" customFormat="1" ht="175.5" customHeight="1">
      <c r="A105" s="75">
        <v>93</v>
      </c>
      <c r="B105" s="80" t="s">
        <v>276</v>
      </c>
      <c r="C105" s="71" t="s">
        <v>144</v>
      </c>
      <c r="D105" s="82">
        <v>2</v>
      </c>
      <c r="E105" s="85" t="s">
        <v>179</v>
      </c>
      <c r="F105" s="83">
        <v>857.56</v>
      </c>
      <c r="G105" s="57"/>
      <c r="H105" s="47"/>
      <c r="I105" s="46" t="s">
        <v>39</v>
      </c>
      <c r="J105" s="48">
        <f>IF(I105="Less(-)",-1,1)</f>
        <v>1</v>
      </c>
      <c r="K105" s="49" t="s">
        <v>64</v>
      </c>
      <c r="L105" s="49" t="s">
        <v>7</v>
      </c>
      <c r="M105" s="58"/>
      <c r="N105" s="57"/>
      <c r="O105" s="57"/>
      <c r="P105" s="59"/>
      <c r="Q105" s="57"/>
      <c r="R105" s="57"/>
      <c r="S105" s="59"/>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60">
        <f>total_amount_ba($B$2,$D$2,D105,F105,J105,K105,M105)</f>
        <v>1715.12</v>
      </c>
      <c r="BB105" s="61">
        <f>BA105+SUM(N105:AZ105)</f>
        <v>1715.12</v>
      </c>
      <c r="BC105" s="56" t="str">
        <f>SpellNumber(L105,BB105)</f>
        <v>INR  One Thousand Seven Hundred &amp; Fifteen  and Paise Twelve Only</v>
      </c>
      <c r="BD105" s="69">
        <v>1178</v>
      </c>
      <c r="BE105" s="72">
        <f t="shared" si="21"/>
        <v>1332.55</v>
      </c>
      <c r="BF105" s="72">
        <f t="shared" si="22"/>
        <v>2356</v>
      </c>
      <c r="BG105" s="72"/>
      <c r="BK105" s="15">
        <f t="shared" si="23"/>
        <v>970.07</v>
      </c>
      <c r="BL105" s="15">
        <f t="shared" si="24"/>
        <v>204.23</v>
      </c>
      <c r="BM105" s="15">
        <f t="shared" si="25"/>
        <v>970.07</v>
      </c>
      <c r="BN105" s="72">
        <f t="shared" si="26"/>
        <v>970.07</v>
      </c>
      <c r="BO105" s="72">
        <v>539</v>
      </c>
      <c r="BP105" s="15">
        <f t="shared" si="27"/>
        <v>609.72</v>
      </c>
      <c r="BQ105" s="72">
        <v>452</v>
      </c>
      <c r="BR105" s="15">
        <f t="shared" si="28"/>
        <v>511.3</v>
      </c>
      <c r="BS105" s="72">
        <v>722</v>
      </c>
      <c r="BT105" s="72">
        <f t="shared" si="29"/>
        <v>857.56</v>
      </c>
      <c r="HR105" s="16"/>
      <c r="HS105" s="16"/>
      <c r="HT105" s="16"/>
      <c r="HU105" s="16"/>
      <c r="HV105" s="16"/>
    </row>
    <row r="106" spans="1:230" s="15" customFormat="1" ht="165" customHeight="1">
      <c r="A106" s="75">
        <v>94</v>
      </c>
      <c r="B106" s="80" t="s">
        <v>277</v>
      </c>
      <c r="C106" s="71" t="s">
        <v>145</v>
      </c>
      <c r="D106" s="82">
        <v>2</v>
      </c>
      <c r="E106" s="85" t="s">
        <v>160</v>
      </c>
      <c r="F106" s="83">
        <v>543.99</v>
      </c>
      <c r="G106" s="57"/>
      <c r="H106" s="47"/>
      <c r="I106" s="46" t="s">
        <v>39</v>
      </c>
      <c r="J106" s="48">
        <f>IF(I106="Less(-)",-1,1)</f>
        <v>1</v>
      </c>
      <c r="K106" s="49" t="s">
        <v>64</v>
      </c>
      <c r="L106" s="49" t="s">
        <v>7</v>
      </c>
      <c r="M106" s="58"/>
      <c r="N106" s="57"/>
      <c r="O106" s="57"/>
      <c r="P106" s="59"/>
      <c r="Q106" s="57"/>
      <c r="R106" s="57"/>
      <c r="S106" s="59"/>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60">
        <f>total_amount_ba($B$2,$D$2,D106,F106,J106,K106,M106)</f>
        <v>1087.98</v>
      </c>
      <c r="BB106" s="61">
        <f>BA106+SUM(N106:AZ106)</f>
        <v>1087.98</v>
      </c>
      <c r="BC106" s="56" t="str">
        <f>SpellNumber(L106,BB106)</f>
        <v>INR  One Thousand  &amp;Eighty Seven  and Paise Ninety Eight Only</v>
      </c>
      <c r="BD106" s="69">
        <v>906</v>
      </c>
      <c r="BE106" s="72">
        <f t="shared" si="21"/>
        <v>1024.87</v>
      </c>
      <c r="BF106" s="72">
        <f t="shared" si="22"/>
        <v>1812</v>
      </c>
      <c r="BG106" s="72"/>
      <c r="BK106" s="15">
        <f t="shared" si="23"/>
        <v>615.36</v>
      </c>
      <c r="BL106" s="15">
        <f t="shared" si="24"/>
        <v>970.07</v>
      </c>
      <c r="BM106" s="15">
        <f t="shared" si="25"/>
        <v>615.36</v>
      </c>
      <c r="BN106" s="72">
        <f t="shared" si="26"/>
        <v>615.36</v>
      </c>
      <c r="BO106" s="72">
        <v>147</v>
      </c>
      <c r="BP106" s="15">
        <f t="shared" si="27"/>
        <v>166.29</v>
      </c>
      <c r="BQ106" s="72">
        <v>309</v>
      </c>
      <c r="BR106" s="15">
        <f t="shared" si="28"/>
        <v>349.54</v>
      </c>
      <c r="BS106" s="72">
        <v>458</v>
      </c>
      <c r="BT106" s="72">
        <f t="shared" si="29"/>
        <v>543.99</v>
      </c>
      <c r="HR106" s="16"/>
      <c r="HS106" s="16"/>
      <c r="HT106" s="16"/>
      <c r="HU106" s="16"/>
      <c r="HV106" s="16"/>
    </row>
    <row r="107" spans="1:230" s="15" customFormat="1" ht="141" customHeight="1">
      <c r="A107" s="75">
        <v>95</v>
      </c>
      <c r="B107" s="80" t="s">
        <v>180</v>
      </c>
      <c r="C107" s="71" t="s">
        <v>146</v>
      </c>
      <c r="D107" s="82">
        <v>1</v>
      </c>
      <c r="E107" s="85" t="s">
        <v>179</v>
      </c>
      <c r="F107" s="83">
        <v>1626.04</v>
      </c>
      <c r="G107" s="57"/>
      <c r="H107" s="47"/>
      <c r="I107" s="46" t="s">
        <v>39</v>
      </c>
      <c r="J107" s="48">
        <f>IF(I107="Less(-)",-1,1)</f>
        <v>1</v>
      </c>
      <c r="K107" s="49" t="s">
        <v>64</v>
      </c>
      <c r="L107" s="49" t="s">
        <v>7</v>
      </c>
      <c r="M107" s="58"/>
      <c r="N107" s="57"/>
      <c r="O107" s="57"/>
      <c r="P107" s="59"/>
      <c r="Q107" s="57"/>
      <c r="R107" s="57"/>
      <c r="S107" s="59"/>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60">
        <f>total_amount_ba($B$2,$D$2,D107,F107,J107,K107,M107)</f>
        <v>1626.04</v>
      </c>
      <c r="BB107" s="61">
        <f>BA107+SUM(N107:AZ107)</f>
        <v>1626.04</v>
      </c>
      <c r="BC107" s="56" t="str">
        <f>SpellNumber(L107,BB107)</f>
        <v>INR  One Thousand Six Hundred &amp; Twenty Six  and Paise Four Only</v>
      </c>
      <c r="BD107" s="69">
        <v>942</v>
      </c>
      <c r="BE107" s="72">
        <f t="shared" si="21"/>
        <v>1065.59</v>
      </c>
      <c r="BF107" s="72">
        <f t="shared" si="22"/>
        <v>942</v>
      </c>
      <c r="BG107" s="72"/>
      <c r="BK107" s="15">
        <f t="shared" si="23"/>
        <v>1839.38</v>
      </c>
      <c r="BL107" s="15">
        <f t="shared" si="24"/>
        <v>615.36</v>
      </c>
      <c r="BM107" s="15">
        <f t="shared" si="25"/>
        <v>1839.38</v>
      </c>
      <c r="BN107" s="72">
        <f t="shared" si="26"/>
        <v>1839.38</v>
      </c>
      <c r="BO107" s="72">
        <v>3923</v>
      </c>
      <c r="BP107" s="15">
        <f t="shared" si="27"/>
        <v>4437.7</v>
      </c>
      <c r="BQ107" s="72">
        <v>2869</v>
      </c>
      <c r="BR107" s="15">
        <f t="shared" si="28"/>
        <v>3245.41</v>
      </c>
      <c r="BS107" s="72">
        <v>1369</v>
      </c>
      <c r="BT107" s="72">
        <f t="shared" si="29"/>
        <v>1626.04</v>
      </c>
      <c r="HR107" s="16"/>
      <c r="HS107" s="16"/>
      <c r="HT107" s="16"/>
      <c r="HU107" s="16"/>
      <c r="HV107" s="16"/>
    </row>
    <row r="108" spans="1:230" s="15" customFormat="1" ht="117.75" customHeight="1">
      <c r="A108" s="75">
        <v>96</v>
      </c>
      <c r="B108" s="80" t="s">
        <v>278</v>
      </c>
      <c r="C108" s="71" t="s">
        <v>147</v>
      </c>
      <c r="D108" s="82">
        <v>8</v>
      </c>
      <c r="E108" s="85" t="s">
        <v>164</v>
      </c>
      <c r="F108" s="83">
        <v>10.69</v>
      </c>
      <c r="G108" s="57"/>
      <c r="H108" s="47"/>
      <c r="I108" s="46" t="s">
        <v>39</v>
      </c>
      <c r="J108" s="48">
        <f>IF(I108="Less(-)",-1,1)</f>
        <v>1</v>
      </c>
      <c r="K108" s="49" t="s">
        <v>64</v>
      </c>
      <c r="L108" s="49" t="s">
        <v>7</v>
      </c>
      <c r="M108" s="58"/>
      <c r="N108" s="57"/>
      <c r="O108" s="57"/>
      <c r="P108" s="59"/>
      <c r="Q108" s="57"/>
      <c r="R108" s="57"/>
      <c r="S108" s="59"/>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60">
        <f>total_amount_ba($B$2,$D$2,D108,F108,J108,K108,M108)</f>
        <v>85.52</v>
      </c>
      <c r="BB108" s="61">
        <f>BA108+SUM(N108:AZ108)</f>
        <v>85.52</v>
      </c>
      <c r="BC108" s="56" t="str">
        <f>SpellNumber(L108,BB108)</f>
        <v>INR  Eighty Five and Paise Fifty Two Only</v>
      </c>
      <c r="BD108" s="69">
        <v>713</v>
      </c>
      <c r="BE108" s="72">
        <f t="shared" si="21"/>
        <v>806.55</v>
      </c>
      <c r="BF108" s="72">
        <f t="shared" si="22"/>
        <v>5704</v>
      </c>
      <c r="BG108" s="72"/>
      <c r="BK108" s="15">
        <f t="shared" si="23"/>
        <v>12.09</v>
      </c>
      <c r="BL108" s="15">
        <f t="shared" si="24"/>
        <v>1839.38</v>
      </c>
      <c r="BM108" s="15">
        <f t="shared" si="25"/>
        <v>12.09</v>
      </c>
      <c r="BN108" s="72">
        <f t="shared" si="26"/>
        <v>12.09</v>
      </c>
      <c r="BO108" s="72">
        <v>1347</v>
      </c>
      <c r="BP108" s="15">
        <f t="shared" si="27"/>
        <v>1523.73</v>
      </c>
      <c r="BQ108" s="72">
        <v>85</v>
      </c>
      <c r="BR108" s="15">
        <f t="shared" si="28"/>
        <v>96.15</v>
      </c>
      <c r="BS108" s="72">
        <v>9</v>
      </c>
      <c r="BT108" s="72">
        <f t="shared" si="29"/>
        <v>10.69</v>
      </c>
      <c r="HR108" s="16"/>
      <c r="HS108" s="16"/>
      <c r="HT108" s="16"/>
      <c r="HU108" s="16"/>
      <c r="HV108" s="16"/>
    </row>
    <row r="109" spans="1:230" s="15" customFormat="1" ht="72.75" customHeight="1">
      <c r="A109" s="75">
        <v>97</v>
      </c>
      <c r="B109" s="80" t="s">
        <v>170</v>
      </c>
      <c r="C109" s="71" t="s">
        <v>148</v>
      </c>
      <c r="D109" s="82">
        <v>1</v>
      </c>
      <c r="E109" s="85" t="s">
        <v>164</v>
      </c>
      <c r="F109" s="83">
        <v>185.29</v>
      </c>
      <c r="G109" s="57"/>
      <c r="H109" s="47"/>
      <c r="I109" s="46" t="s">
        <v>39</v>
      </c>
      <c r="J109" s="48">
        <f aca="true" t="shared" si="30" ref="J109:J119">IF(I109="Less(-)",-1,1)</f>
        <v>1</v>
      </c>
      <c r="K109" s="49" t="s">
        <v>64</v>
      </c>
      <c r="L109" s="49" t="s">
        <v>7</v>
      </c>
      <c r="M109" s="58"/>
      <c r="N109" s="57"/>
      <c r="O109" s="57"/>
      <c r="P109" s="59"/>
      <c r="Q109" s="57"/>
      <c r="R109" s="57"/>
      <c r="S109" s="59"/>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60">
        <f aca="true" t="shared" si="31" ref="BA109:BA119">total_amount_ba($B$2,$D$2,D109,F109,J109,K109,M109)</f>
        <v>185.29</v>
      </c>
      <c r="BB109" s="61">
        <f aca="true" t="shared" si="32" ref="BB109:BB119">BA109+SUM(N109:AZ109)</f>
        <v>185.29</v>
      </c>
      <c r="BC109" s="56" t="str">
        <f aca="true" t="shared" si="33" ref="BC109:BC119">SpellNumber(L109,BB109)</f>
        <v>INR  One Hundred &amp; Eighty Five  and Paise Twenty Nine Only</v>
      </c>
      <c r="BD109" s="69">
        <v>749</v>
      </c>
      <c r="BE109" s="72">
        <f t="shared" si="21"/>
        <v>847.27</v>
      </c>
      <c r="BF109" s="72">
        <f t="shared" si="22"/>
        <v>749</v>
      </c>
      <c r="BG109" s="72"/>
      <c r="BK109" s="15">
        <f t="shared" si="23"/>
        <v>209.6</v>
      </c>
      <c r="BL109" s="15">
        <f t="shared" si="24"/>
        <v>12.09</v>
      </c>
      <c r="BM109" s="15">
        <f t="shared" si="25"/>
        <v>209.6</v>
      </c>
      <c r="BN109" s="72">
        <f t="shared" si="26"/>
        <v>209.6</v>
      </c>
      <c r="BO109" s="72">
        <v>7415</v>
      </c>
      <c r="BP109" s="15">
        <f t="shared" si="27"/>
        <v>8387.85</v>
      </c>
      <c r="BQ109" s="72">
        <v>102</v>
      </c>
      <c r="BR109" s="15">
        <f t="shared" si="28"/>
        <v>115.38</v>
      </c>
      <c r="BS109" s="72">
        <v>156</v>
      </c>
      <c r="BT109" s="72">
        <f t="shared" si="29"/>
        <v>185.29</v>
      </c>
      <c r="HR109" s="16"/>
      <c r="HS109" s="16"/>
      <c r="HT109" s="16"/>
      <c r="HU109" s="16"/>
      <c r="HV109" s="16"/>
    </row>
    <row r="110" spans="1:230" s="15" customFormat="1" ht="44.25" customHeight="1">
      <c r="A110" s="75">
        <v>98</v>
      </c>
      <c r="B110" s="80" t="s">
        <v>171</v>
      </c>
      <c r="C110" s="71" t="s">
        <v>149</v>
      </c>
      <c r="D110" s="82">
        <v>1</v>
      </c>
      <c r="E110" s="85" t="s">
        <v>160</v>
      </c>
      <c r="F110" s="83">
        <v>66.51</v>
      </c>
      <c r="G110" s="57"/>
      <c r="H110" s="47"/>
      <c r="I110" s="46" t="s">
        <v>39</v>
      </c>
      <c r="J110" s="48">
        <f t="shared" si="30"/>
        <v>1</v>
      </c>
      <c r="K110" s="49" t="s">
        <v>64</v>
      </c>
      <c r="L110" s="49" t="s">
        <v>7</v>
      </c>
      <c r="M110" s="58"/>
      <c r="N110" s="57"/>
      <c r="O110" s="57"/>
      <c r="P110" s="59"/>
      <c r="Q110" s="57"/>
      <c r="R110" s="57"/>
      <c r="S110" s="59"/>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60">
        <f t="shared" si="31"/>
        <v>66.51</v>
      </c>
      <c r="BB110" s="61">
        <f t="shared" si="32"/>
        <v>66.51</v>
      </c>
      <c r="BC110" s="56" t="str">
        <f t="shared" si="33"/>
        <v>INR  Sixty Six and Paise Fifty One Only</v>
      </c>
      <c r="BD110" s="69">
        <v>2306</v>
      </c>
      <c r="BE110" s="72">
        <f t="shared" si="21"/>
        <v>2608.55</v>
      </c>
      <c r="BF110" s="72">
        <f t="shared" si="22"/>
        <v>2306</v>
      </c>
      <c r="BG110" s="72"/>
      <c r="BK110" s="15">
        <f t="shared" si="23"/>
        <v>75.24</v>
      </c>
      <c r="BL110" s="15">
        <f t="shared" si="24"/>
        <v>209.6</v>
      </c>
      <c r="BM110" s="15">
        <f t="shared" si="25"/>
        <v>75.24</v>
      </c>
      <c r="BN110" s="72">
        <f t="shared" si="26"/>
        <v>75.24</v>
      </c>
      <c r="BO110" s="72">
        <v>18998</v>
      </c>
      <c r="BP110" s="15">
        <f t="shared" si="27"/>
        <v>21490.54</v>
      </c>
      <c r="BQ110" s="72">
        <v>135</v>
      </c>
      <c r="BR110" s="15">
        <f t="shared" si="28"/>
        <v>152.71</v>
      </c>
      <c r="BS110" s="72">
        <v>56</v>
      </c>
      <c r="BT110" s="72">
        <f t="shared" si="29"/>
        <v>66.51</v>
      </c>
      <c r="HR110" s="16"/>
      <c r="HS110" s="16"/>
      <c r="HT110" s="16"/>
      <c r="HU110" s="16"/>
      <c r="HV110" s="16"/>
    </row>
    <row r="111" spans="1:230" s="15" customFormat="1" ht="56.25" customHeight="1">
      <c r="A111" s="75">
        <v>99</v>
      </c>
      <c r="B111" s="80" t="s">
        <v>257</v>
      </c>
      <c r="C111" s="71" t="s">
        <v>150</v>
      </c>
      <c r="D111" s="82">
        <v>1</v>
      </c>
      <c r="E111" s="85" t="s">
        <v>160</v>
      </c>
      <c r="F111" s="83">
        <v>205.48</v>
      </c>
      <c r="G111" s="57"/>
      <c r="H111" s="47"/>
      <c r="I111" s="46" t="s">
        <v>39</v>
      </c>
      <c r="J111" s="48">
        <f t="shared" si="30"/>
        <v>1</v>
      </c>
      <c r="K111" s="49" t="s">
        <v>64</v>
      </c>
      <c r="L111" s="49" t="s">
        <v>7</v>
      </c>
      <c r="M111" s="58"/>
      <c r="N111" s="57"/>
      <c r="O111" s="57"/>
      <c r="P111" s="59"/>
      <c r="Q111" s="57"/>
      <c r="R111" s="57"/>
      <c r="S111" s="59"/>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60">
        <f t="shared" si="31"/>
        <v>205.48</v>
      </c>
      <c r="BB111" s="61">
        <f t="shared" si="32"/>
        <v>205.48</v>
      </c>
      <c r="BC111" s="56" t="str">
        <f t="shared" si="33"/>
        <v>INR  Two Hundred &amp; Five  and Paise Forty Eight Only</v>
      </c>
      <c r="BD111" s="69">
        <v>2318</v>
      </c>
      <c r="BE111" s="72">
        <f t="shared" si="21"/>
        <v>2622.12</v>
      </c>
      <c r="BF111" s="72">
        <f t="shared" si="22"/>
        <v>2318</v>
      </c>
      <c r="BG111" s="72"/>
      <c r="BK111" s="15">
        <f t="shared" si="23"/>
        <v>232.44</v>
      </c>
      <c r="BL111" s="15">
        <f t="shared" si="24"/>
        <v>75.24</v>
      </c>
      <c r="BM111" s="15">
        <f t="shared" si="25"/>
        <v>232.44</v>
      </c>
      <c r="BN111" s="72">
        <f t="shared" si="26"/>
        <v>232.44</v>
      </c>
      <c r="BO111" s="72">
        <v>4763</v>
      </c>
      <c r="BP111" s="15">
        <f t="shared" si="27"/>
        <v>5387.91</v>
      </c>
      <c r="BQ111" s="72">
        <v>414</v>
      </c>
      <c r="BR111" s="15">
        <f t="shared" si="28"/>
        <v>468.32</v>
      </c>
      <c r="BS111" s="72">
        <v>173</v>
      </c>
      <c r="BT111" s="72">
        <f t="shared" si="29"/>
        <v>205.48</v>
      </c>
      <c r="HR111" s="16"/>
      <c r="HS111" s="16"/>
      <c r="HT111" s="16"/>
      <c r="HU111" s="16"/>
      <c r="HV111" s="16"/>
    </row>
    <row r="112" spans="1:230" s="15" customFormat="1" ht="119.25" customHeight="1">
      <c r="A112" s="75">
        <v>100</v>
      </c>
      <c r="B112" s="80" t="s">
        <v>279</v>
      </c>
      <c r="C112" s="71" t="s">
        <v>151</v>
      </c>
      <c r="D112" s="82">
        <v>9</v>
      </c>
      <c r="E112" s="85" t="s">
        <v>179</v>
      </c>
      <c r="F112" s="83">
        <v>750.43</v>
      </c>
      <c r="G112" s="57"/>
      <c r="H112" s="47"/>
      <c r="I112" s="46" t="s">
        <v>39</v>
      </c>
      <c r="J112" s="48">
        <f t="shared" si="30"/>
        <v>1</v>
      </c>
      <c r="K112" s="49" t="s">
        <v>64</v>
      </c>
      <c r="L112" s="49" t="s">
        <v>7</v>
      </c>
      <c r="M112" s="58"/>
      <c r="N112" s="57"/>
      <c r="O112" s="57"/>
      <c r="P112" s="59"/>
      <c r="Q112" s="57"/>
      <c r="R112" s="57"/>
      <c r="S112" s="59"/>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60">
        <f t="shared" si="31"/>
        <v>6753.87</v>
      </c>
      <c r="BB112" s="61">
        <f t="shared" si="32"/>
        <v>6753.87</v>
      </c>
      <c r="BC112" s="56" t="str">
        <f t="shared" si="33"/>
        <v>INR  Six Thousand Seven Hundred &amp; Fifty Three  and Paise Eighty Seven Only</v>
      </c>
      <c r="BD112" s="69">
        <v>812</v>
      </c>
      <c r="BE112" s="72">
        <f t="shared" si="21"/>
        <v>918.53</v>
      </c>
      <c r="BF112" s="72">
        <f t="shared" si="22"/>
        <v>7308</v>
      </c>
      <c r="BG112" s="72"/>
      <c r="BK112" s="15">
        <f t="shared" si="23"/>
        <v>848.89</v>
      </c>
      <c r="BL112" s="15">
        <f t="shared" si="24"/>
        <v>232.44</v>
      </c>
      <c r="BM112" s="15">
        <f t="shared" si="25"/>
        <v>848.89</v>
      </c>
      <c r="BN112" s="72">
        <f t="shared" si="26"/>
        <v>848.89</v>
      </c>
      <c r="BO112" s="72">
        <v>5976</v>
      </c>
      <c r="BP112" s="15">
        <f t="shared" si="27"/>
        <v>6760.05</v>
      </c>
      <c r="BQ112" s="72">
        <v>555</v>
      </c>
      <c r="BR112" s="15">
        <f t="shared" si="28"/>
        <v>627.82</v>
      </c>
      <c r="BS112" s="72">
        <v>743</v>
      </c>
      <c r="BT112" s="72">
        <f>BS112*1.01</f>
        <v>750.43</v>
      </c>
      <c r="HR112" s="16"/>
      <c r="HS112" s="16"/>
      <c r="HT112" s="16"/>
      <c r="HU112" s="16"/>
      <c r="HV112" s="16"/>
    </row>
    <row r="113" spans="1:230" s="15" customFormat="1" ht="55.5" customHeight="1">
      <c r="A113" s="75">
        <v>101</v>
      </c>
      <c r="B113" s="80" t="s">
        <v>172</v>
      </c>
      <c r="C113" s="71" t="s">
        <v>152</v>
      </c>
      <c r="D113" s="82">
        <v>2</v>
      </c>
      <c r="E113" s="85" t="s">
        <v>179</v>
      </c>
      <c r="F113" s="83">
        <v>2086.66</v>
      </c>
      <c r="G113" s="57"/>
      <c r="H113" s="47"/>
      <c r="I113" s="46" t="s">
        <v>39</v>
      </c>
      <c r="J113" s="48">
        <f t="shared" si="30"/>
        <v>1</v>
      </c>
      <c r="K113" s="49" t="s">
        <v>64</v>
      </c>
      <c r="L113" s="49" t="s">
        <v>7</v>
      </c>
      <c r="M113" s="58"/>
      <c r="N113" s="57"/>
      <c r="O113" s="57"/>
      <c r="P113" s="59"/>
      <c r="Q113" s="57"/>
      <c r="R113" s="57"/>
      <c r="S113" s="59"/>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60">
        <f t="shared" si="31"/>
        <v>4173.32</v>
      </c>
      <c r="BB113" s="61">
        <f t="shared" si="32"/>
        <v>4173.32</v>
      </c>
      <c r="BC113" s="56" t="str">
        <f t="shared" si="33"/>
        <v>INR  Four Thousand One Hundred &amp; Seventy Three  and Paise Thirty Two Only</v>
      </c>
      <c r="BD113" s="69">
        <v>1144</v>
      </c>
      <c r="BE113" s="72">
        <f t="shared" si="21"/>
        <v>1294.09</v>
      </c>
      <c r="BF113" s="72">
        <f t="shared" si="22"/>
        <v>2288</v>
      </c>
      <c r="BG113" s="72"/>
      <c r="BK113" s="15">
        <f t="shared" si="23"/>
        <v>2360.43</v>
      </c>
      <c r="BL113" s="15">
        <f t="shared" si="24"/>
        <v>848.89</v>
      </c>
      <c r="BM113" s="15">
        <f t="shared" si="25"/>
        <v>2360.43</v>
      </c>
      <c r="BN113" s="72">
        <f t="shared" si="26"/>
        <v>2360.43</v>
      </c>
      <c r="BO113" s="72">
        <v>4386</v>
      </c>
      <c r="BP113" s="15">
        <f t="shared" si="27"/>
        <v>4961.44</v>
      </c>
      <c r="BQ113" s="72">
        <v>5128</v>
      </c>
      <c r="BR113" s="15">
        <f t="shared" si="28"/>
        <v>5800.79</v>
      </c>
      <c r="BS113" s="72">
        <v>2066</v>
      </c>
      <c r="BT113" s="72">
        <f aca="true" t="shared" si="34" ref="BT113:BT120">BS113*1.01</f>
        <v>2086.66</v>
      </c>
      <c r="HR113" s="16"/>
      <c r="HS113" s="16"/>
      <c r="HT113" s="16"/>
      <c r="HU113" s="16"/>
      <c r="HV113" s="16"/>
    </row>
    <row r="114" spans="1:230" s="15" customFormat="1" ht="64.5" customHeight="1">
      <c r="A114" s="75">
        <v>102</v>
      </c>
      <c r="B114" s="80" t="s">
        <v>258</v>
      </c>
      <c r="C114" s="71" t="s">
        <v>153</v>
      </c>
      <c r="D114" s="82">
        <v>1</v>
      </c>
      <c r="E114" s="85" t="s">
        <v>179</v>
      </c>
      <c r="F114" s="83">
        <v>1530.15</v>
      </c>
      <c r="G114" s="57"/>
      <c r="H114" s="47"/>
      <c r="I114" s="46" t="s">
        <v>39</v>
      </c>
      <c r="J114" s="48">
        <f t="shared" si="30"/>
        <v>1</v>
      </c>
      <c r="K114" s="49" t="s">
        <v>64</v>
      </c>
      <c r="L114" s="49" t="s">
        <v>7</v>
      </c>
      <c r="M114" s="58"/>
      <c r="N114" s="57"/>
      <c r="O114" s="57"/>
      <c r="P114" s="59"/>
      <c r="Q114" s="57"/>
      <c r="R114" s="57"/>
      <c r="S114" s="59"/>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60">
        <f t="shared" si="31"/>
        <v>1530.15</v>
      </c>
      <c r="BB114" s="61">
        <f t="shared" si="32"/>
        <v>1530.15</v>
      </c>
      <c r="BC114" s="56" t="str">
        <f t="shared" si="33"/>
        <v>INR  One Thousand Five Hundred &amp; Thirty  and Paise Fifteen Only</v>
      </c>
      <c r="BD114" s="69">
        <v>1153</v>
      </c>
      <c r="BE114" s="72">
        <f t="shared" si="21"/>
        <v>1304.27</v>
      </c>
      <c r="BF114" s="72">
        <f t="shared" si="22"/>
        <v>1153</v>
      </c>
      <c r="BG114" s="72"/>
      <c r="BK114" s="15">
        <f t="shared" si="23"/>
        <v>1730.91</v>
      </c>
      <c r="BL114" s="15">
        <f t="shared" si="24"/>
        <v>2360.43</v>
      </c>
      <c r="BM114" s="15">
        <f t="shared" si="25"/>
        <v>1730.91</v>
      </c>
      <c r="BN114" s="72">
        <f t="shared" si="26"/>
        <v>1730.91</v>
      </c>
      <c r="BO114" s="72">
        <v>3346</v>
      </c>
      <c r="BP114" s="15">
        <f t="shared" si="27"/>
        <v>3785</v>
      </c>
      <c r="BQ114" s="72">
        <v>96</v>
      </c>
      <c r="BR114" s="15">
        <f t="shared" si="28"/>
        <v>108.6</v>
      </c>
      <c r="BS114" s="72">
        <v>1515</v>
      </c>
      <c r="BT114" s="72">
        <f t="shared" si="34"/>
        <v>1530.15</v>
      </c>
      <c r="HR114" s="16"/>
      <c r="HS114" s="16"/>
      <c r="HT114" s="16"/>
      <c r="HU114" s="16"/>
      <c r="HV114" s="16"/>
    </row>
    <row r="115" spans="1:230" s="15" customFormat="1" ht="72" customHeight="1">
      <c r="A115" s="75">
        <v>103</v>
      </c>
      <c r="B115" s="80" t="s">
        <v>173</v>
      </c>
      <c r="C115" s="71" t="s">
        <v>154</v>
      </c>
      <c r="D115" s="82">
        <v>1</v>
      </c>
      <c r="E115" s="85" t="s">
        <v>179</v>
      </c>
      <c r="F115" s="83">
        <v>1333.2</v>
      </c>
      <c r="G115" s="57"/>
      <c r="H115" s="47"/>
      <c r="I115" s="46" t="s">
        <v>39</v>
      </c>
      <c r="J115" s="48">
        <f t="shared" si="30"/>
        <v>1</v>
      </c>
      <c r="K115" s="49" t="s">
        <v>64</v>
      </c>
      <c r="L115" s="49" t="s">
        <v>7</v>
      </c>
      <c r="M115" s="58"/>
      <c r="N115" s="57"/>
      <c r="O115" s="57"/>
      <c r="P115" s="59"/>
      <c r="Q115" s="57"/>
      <c r="R115" s="57"/>
      <c r="S115" s="59"/>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60">
        <f t="shared" si="31"/>
        <v>1333.2</v>
      </c>
      <c r="BB115" s="61">
        <f t="shared" si="32"/>
        <v>1333.2</v>
      </c>
      <c r="BC115" s="56" t="str">
        <f t="shared" si="33"/>
        <v>INR  One Thousand Three Hundred &amp; Thirty Three  and Paise Twenty Only</v>
      </c>
      <c r="BD115" s="69">
        <v>1162</v>
      </c>
      <c r="BE115" s="72">
        <f t="shared" si="21"/>
        <v>1314.45</v>
      </c>
      <c r="BF115" s="72">
        <f t="shared" si="22"/>
        <v>1162</v>
      </c>
      <c r="BG115" s="72"/>
      <c r="BK115" s="15">
        <f t="shared" si="23"/>
        <v>1508.12</v>
      </c>
      <c r="BL115" s="15">
        <f t="shared" si="24"/>
        <v>1730.91</v>
      </c>
      <c r="BM115" s="15">
        <f t="shared" si="25"/>
        <v>1508.12</v>
      </c>
      <c r="BN115" s="72">
        <f t="shared" si="26"/>
        <v>1508.12</v>
      </c>
      <c r="BO115" s="72">
        <v>111</v>
      </c>
      <c r="BP115" s="15">
        <f t="shared" si="27"/>
        <v>125.56</v>
      </c>
      <c r="BQ115" s="72">
        <v>539</v>
      </c>
      <c r="BR115" s="15">
        <f t="shared" si="28"/>
        <v>609.72</v>
      </c>
      <c r="BS115" s="72">
        <v>1320</v>
      </c>
      <c r="BT115" s="72">
        <f t="shared" si="34"/>
        <v>1333.2</v>
      </c>
      <c r="HR115" s="16"/>
      <c r="HS115" s="16"/>
      <c r="HT115" s="16"/>
      <c r="HU115" s="16"/>
      <c r="HV115" s="16"/>
    </row>
    <row r="116" spans="1:230" s="15" customFormat="1" ht="60" customHeight="1">
      <c r="A116" s="75">
        <v>104</v>
      </c>
      <c r="B116" s="80" t="s">
        <v>174</v>
      </c>
      <c r="C116" s="71" t="s">
        <v>155</v>
      </c>
      <c r="D116" s="82">
        <v>4</v>
      </c>
      <c r="E116" s="85" t="s">
        <v>179</v>
      </c>
      <c r="F116" s="83">
        <v>134.33</v>
      </c>
      <c r="G116" s="57"/>
      <c r="H116" s="47"/>
      <c r="I116" s="46" t="s">
        <v>39</v>
      </c>
      <c r="J116" s="48">
        <f t="shared" si="30"/>
        <v>1</v>
      </c>
      <c r="K116" s="49" t="s">
        <v>64</v>
      </c>
      <c r="L116" s="49" t="s">
        <v>7</v>
      </c>
      <c r="M116" s="58"/>
      <c r="N116" s="57"/>
      <c r="O116" s="57"/>
      <c r="P116" s="59"/>
      <c r="Q116" s="57"/>
      <c r="R116" s="57"/>
      <c r="S116" s="59"/>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60">
        <f t="shared" si="31"/>
        <v>537.32</v>
      </c>
      <c r="BB116" s="61">
        <f t="shared" si="32"/>
        <v>537.32</v>
      </c>
      <c r="BC116" s="56" t="str">
        <f t="shared" si="33"/>
        <v>INR  Five Hundred &amp; Thirty Seven  and Paise Thirty Two Only</v>
      </c>
      <c r="BD116" s="69">
        <v>1171</v>
      </c>
      <c r="BE116" s="72">
        <f t="shared" si="21"/>
        <v>1324.64</v>
      </c>
      <c r="BF116" s="72">
        <f t="shared" si="22"/>
        <v>4684</v>
      </c>
      <c r="BG116" s="72"/>
      <c r="BK116" s="15">
        <f t="shared" si="23"/>
        <v>151.95</v>
      </c>
      <c r="BL116" s="15">
        <f t="shared" si="24"/>
        <v>1508.12</v>
      </c>
      <c r="BM116" s="15">
        <f t="shared" si="25"/>
        <v>151.95</v>
      </c>
      <c r="BN116" s="72">
        <f t="shared" si="26"/>
        <v>151.95</v>
      </c>
      <c r="BO116" s="72">
        <v>202</v>
      </c>
      <c r="BP116" s="15">
        <f t="shared" si="27"/>
        <v>228.5</v>
      </c>
      <c r="BQ116" s="72">
        <v>147</v>
      </c>
      <c r="BR116" s="15">
        <f t="shared" si="28"/>
        <v>166.29</v>
      </c>
      <c r="BS116" s="72">
        <v>133</v>
      </c>
      <c r="BT116" s="72">
        <f t="shared" si="34"/>
        <v>134.33</v>
      </c>
      <c r="HR116" s="16"/>
      <c r="HS116" s="16"/>
      <c r="HT116" s="16"/>
      <c r="HU116" s="16"/>
      <c r="HV116" s="16"/>
    </row>
    <row r="117" spans="1:230" s="15" customFormat="1" ht="62.25" customHeight="1">
      <c r="A117" s="75">
        <v>105</v>
      </c>
      <c r="B117" s="80" t="s">
        <v>259</v>
      </c>
      <c r="C117" s="71" t="s">
        <v>156</v>
      </c>
      <c r="D117" s="82">
        <v>2</v>
      </c>
      <c r="E117" s="85" t="s">
        <v>179</v>
      </c>
      <c r="F117" s="83">
        <v>6666</v>
      </c>
      <c r="G117" s="57"/>
      <c r="H117" s="47"/>
      <c r="I117" s="46" t="s">
        <v>39</v>
      </c>
      <c r="J117" s="48">
        <f t="shared" si="30"/>
        <v>1</v>
      </c>
      <c r="K117" s="49" t="s">
        <v>64</v>
      </c>
      <c r="L117" s="49" t="s">
        <v>7</v>
      </c>
      <c r="M117" s="58"/>
      <c r="N117" s="57"/>
      <c r="O117" s="57"/>
      <c r="P117" s="59"/>
      <c r="Q117" s="57"/>
      <c r="R117" s="57"/>
      <c r="S117" s="59"/>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60">
        <f t="shared" si="31"/>
        <v>13332</v>
      </c>
      <c r="BB117" s="61">
        <f t="shared" si="32"/>
        <v>13332</v>
      </c>
      <c r="BC117" s="56" t="str">
        <f t="shared" si="33"/>
        <v>INR  Thirteen Thousand Three Hundred &amp; Thirty Two  Only</v>
      </c>
      <c r="BD117" s="69">
        <v>2252.09</v>
      </c>
      <c r="BE117" s="72">
        <f t="shared" si="21"/>
        <v>2547.56</v>
      </c>
      <c r="BF117" s="72">
        <f t="shared" si="22"/>
        <v>4504.18</v>
      </c>
      <c r="BG117" s="72"/>
      <c r="BK117" s="15">
        <f t="shared" si="23"/>
        <v>7540.58</v>
      </c>
      <c r="BL117" s="15">
        <f t="shared" si="24"/>
        <v>151.95</v>
      </c>
      <c r="BM117" s="15">
        <f t="shared" si="25"/>
        <v>7540.58</v>
      </c>
      <c r="BN117" s="72">
        <f t="shared" si="26"/>
        <v>7540.58</v>
      </c>
      <c r="BO117" s="72">
        <v>128</v>
      </c>
      <c r="BP117" s="15">
        <f t="shared" si="27"/>
        <v>144.79</v>
      </c>
      <c r="BQ117" s="72">
        <v>7255</v>
      </c>
      <c r="BR117" s="15">
        <f t="shared" si="28"/>
        <v>8206.86</v>
      </c>
      <c r="BS117" s="72">
        <v>6600</v>
      </c>
      <c r="BT117" s="72">
        <f t="shared" si="34"/>
        <v>6666</v>
      </c>
      <c r="HR117" s="16"/>
      <c r="HS117" s="16"/>
      <c r="HT117" s="16"/>
      <c r="HU117" s="16"/>
      <c r="HV117" s="16"/>
    </row>
    <row r="118" spans="1:230" s="15" customFormat="1" ht="94.5" customHeight="1">
      <c r="A118" s="75">
        <v>106</v>
      </c>
      <c r="B118" s="80" t="s">
        <v>260</v>
      </c>
      <c r="C118" s="71" t="s">
        <v>157</v>
      </c>
      <c r="D118" s="82">
        <v>4</v>
      </c>
      <c r="E118" s="85" t="s">
        <v>179</v>
      </c>
      <c r="F118" s="83">
        <v>323.2</v>
      </c>
      <c r="G118" s="57"/>
      <c r="H118" s="47"/>
      <c r="I118" s="46" t="s">
        <v>39</v>
      </c>
      <c r="J118" s="48">
        <f t="shared" si="30"/>
        <v>1</v>
      </c>
      <c r="K118" s="49" t="s">
        <v>64</v>
      </c>
      <c r="L118" s="49" t="s">
        <v>7</v>
      </c>
      <c r="M118" s="58"/>
      <c r="N118" s="57"/>
      <c r="O118" s="57"/>
      <c r="P118" s="59"/>
      <c r="Q118" s="57"/>
      <c r="R118" s="57"/>
      <c r="S118" s="59"/>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60">
        <f t="shared" si="31"/>
        <v>1292.8</v>
      </c>
      <c r="BB118" s="61">
        <f t="shared" si="32"/>
        <v>1292.8</v>
      </c>
      <c r="BC118" s="56" t="str">
        <f t="shared" si="33"/>
        <v>INR  One Thousand Two Hundred &amp; Ninety Two  and Paise Eighty Only</v>
      </c>
      <c r="BD118" s="69">
        <v>2279.12</v>
      </c>
      <c r="BE118" s="72">
        <f t="shared" si="21"/>
        <v>2578.14</v>
      </c>
      <c r="BF118" s="72">
        <f t="shared" si="22"/>
        <v>9116.48</v>
      </c>
      <c r="BG118" s="72"/>
      <c r="BK118" s="15">
        <f t="shared" si="23"/>
        <v>365.6</v>
      </c>
      <c r="BL118" s="15">
        <f t="shared" si="24"/>
        <v>7540.58</v>
      </c>
      <c r="BM118" s="15">
        <f t="shared" si="25"/>
        <v>365.6</v>
      </c>
      <c r="BN118" s="72">
        <f t="shared" si="26"/>
        <v>365.6</v>
      </c>
      <c r="BO118" s="72">
        <v>158</v>
      </c>
      <c r="BP118" s="15">
        <f t="shared" si="27"/>
        <v>178.73</v>
      </c>
      <c r="BQ118" s="72">
        <v>36078</v>
      </c>
      <c r="BR118" s="15">
        <f t="shared" si="28"/>
        <v>40811.43</v>
      </c>
      <c r="BS118" s="72">
        <v>320</v>
      </c>
      <c r="BT118" s="72">
        <f t="shared" si="34"/>
        <v>323.2</v>
      </c>
      <c r="HR118" s="16"/>
      <c r="HS118" s="16"/>
      <c r="HT118" s="16"/>
      <c r="HU118" s="16"/>
      <c r="HV118" s="16"/>
    </row>
    <row r="119" spans="1:230" s="15" customFormat="1" ht="62.25" customHeight="1">
      <c r="A119" s="75">
        <v>107</v>
      </c>
      <c r="B119" s="80" t="s">
        <v>261</v>
      </c>
      <c r="C119" s="71" t="s">
        <v>158</v>
      </c>
      <c r="D119" s="82">
        <v>7</v>
      </c>
      <c r="E119" s="85" t="s">
        <v>179</v>
      </c>
      <c r="F119" s="83">
        <v>303</v>
      </c>
      <c r="G119" s="57"/>
      <c r="H119" s="47"/>
      <c r="I119" s="46" t="s">
        <v>39</v>
      </c>
      <c r="J119" s="48">
        <f t="shared" si="30"/>
        <v>1</v>
      </c>
      <c r="K119" s="49" t="s">
        <v>64</v>
      </c>
      <c r="L119" s="49" t="s">
        <v>7</v>
      </c>
      <c r="M119" s="58"/>
      <c r="N119" s="57"/>
      <c r="O119" s="57"/>
      <c r="P119" s="59"/>
      <c r="Q119" s="57"/>
      <c r="R119" s="57"/>
      <c r="S119" s="59"/>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60">
        <f t="shared" si="31"/>
        <v>2121</v>
      </c>
      <c r="BB119" s="61">
        <f t="shared" si="32"/>
        <v>2121</v>
      </c>
      <c r="BC119" s="56" t="str">
        <f t="shared" si="33"/>
        <v>INR  Two Thousand One Hundred &amp; Twenty One  Only</v>
      </c>
      <c r="BD119" s="69">
        <v>1508</v>
      </c>
      <c r="BE119" s="72">
        <f t="shared" si="21"/>
        <v>1705.85</v>
      </c>
      <c r="BF119" s="72">
        <f t="shared" si="22"/>
        <v>10556</v>
      </c>
      <c r="BG119" s="72"/>
      <c r="BK119" s="15">
        <f t="shared" si="23"/>
        <v>342.75</v>
      </c>
      <c r="BL119" s="15">
        <f t="shared" si="24"/>
        <v>365.6</v>
      </c>
      <c r="BM119" s="15">
        <f t="shared" si="25"/>
        <v>342.75</v>
      </c>
      <c r="BN119" s="72">
        <f t="shared" si="26"/>
        <v>342.75</v>
      </c>
      <c r="BO119" s="72">
        <v>570</v>
      </c>
      <c r="BP119" s="15">
        <f t="shared" si="27"/>
        <v>644.78</v>
      </c>
      <c r="BQ119" s="72">
        <v>16547</v>
      </c>
      <c r="BR119" s="15">
        <f t="shared" si="28"/>
        <v>18717.97</v>
      </c>
      <c r="BS119" s="72">
        <v>300</v>
      </c>
      <c r="BT119" s="72">
        <f t="shared" si="34"/>
        <v>303</v>
      </c>
      <c r="HR119" s="16"/>
      <c r="HS119" s="16"/>
      <c r="HT119" s="16"/>
      <c r="HU119" s="16"/>
      <c r="HV119" s="16"/>
    </row>
    <row r="120" spans="1:230" s="15" customFormat="1" ht="62.25" customHeight="1">
      <c r="A120" s="75">
        <v>108</v>
      </c>
      <c r="B120" s="80" t="s">
        <v>175</v>
      </c>
      <c r="C120" s="71" t="s">
        <v>159</v>
      </c>
      <c r="D120" s="82">
        <v>1</v>
      </c>
      <c r="E120" s="85" t="s">
        <v>179</v>
      </c>
      <c r="F120" s="83">
        <v>453.49</v>
      </c>
      <c r="G120" s="57"/>
      <c r="H120" s="47"/>
      <c r="I120" s="46" t="s">
        <v>39</v>
      </c>
      <c r="J120" s="48">
        <f>IF(I120="Less(-)",-1,1)</f>
        <v>1</v>
      </c>
      <c r="K120" s="49" t="s">
        <v>64</v>
      </c>
      <c r="L120" s="49" t="s">
        <v>7</v>
      </c>
      <c r="M120" s="58"/>
      <c r="N120" s="57"/>
      <c r="O120" s="57"/>
      <c r="P120" s="59"/>
      <c r="Q120" s="57"/>
      <c r="R120" s="57"/>
      <c r="S120" s="59"/>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60">
        <f>total_amount_ba($B$2,$D$2,D120,F120,J120,K120,M120)</f>
        <v>453.49</v>
      </c>
      <c r="BB120" s="61">
        <f>BA120+SUM(N120:AZ120)</f>
        <v>453.49</v>
      </c>
      <c r="BC120" s="56" t="str">
        <f>SpellNumber(L120,BB120)</f>
        <v>INR  Four Hundred &amp; Fifty Three  and Paise Forty Nine Only</v>
      </c>
      <c r="BD120" s="69">
        <v>1508</v>
      </c>
      <c r="BE120" s="72">
        <f>BD120*1.12*1.01</f>
        <v>1705.85</v>
      </c>
      <c r="BF120" s="72">
        <f>D120*BD120</f>
        <v>1508</v>
      </c>
      <c r="BG120" s="72"/>
      <c r="BK120" s="15">
        <f>ROUND(F120*1.12*1.01,2)</f>
        <v>512.99</v>
      </c>
      <c r="BL120" s="15">
        <f>ROUND(F119*1.12*1.01,2)</f>
        <v>342.75</v>
      </c>
      <c r="BM120" s="15">
        <f>ROUND(F120*1.12*1.01,2)</f>
        <v>512.99</v>
      </c>
      <c r="BN120" s="72">
        <f>+(F120*1.12*1.01)</f>
        <v>512.99</v>
      </c>
      <c r="BO120" s="72">
        <v>570</v>
      </c>
      <c r="BP120" s="15">
        <f>ROUND(BO120*1.12*1.01,2)</f>
        <v>644.78</v>
      </c>
      <c r="BQ120" s="72">
        <v>16547</v>
      </c>
      <c r="BR120" s="15">
        <f>ROUND(BQ120*1.12*1.01,2)</f>
        <v>18717.97</v>
      </c>
      <c r="BS120" s="72">
        <v>449</v>
      </c>
      <c r="BT120" s="72">
        <f t="shared" si="34"/>
        <v>453.49</v>
      </c>
      <c r="HR120" s="16"/>
      <c r="HS120" s="16"/>
      <c r="HT120" s="16"/>
      <c r="HU120" s="16"/>
      <c r="HV120" s="16"/>
    </row>
    <row r="121" spans="1:229" s="15" customFormat="1" ht="39.75" customHeight="1">
      <c r="A121" s="28" t="s">
        <v>62</v>
      </c>
      <c r="B121" s="27"/>
      <c r="C121" s="29"/>
      <c r="D121" s="29"/>
      <c r="E121" s="29"/>
      <c r="F121" s="29"/>
      <c r="G121" s="29"/>
      <c r="H121" s="30"/>
      <c r="I121" s="30"/>
      <c r="J121" s="30"/>
      <c r="K121" s="30"/>
      <c r="L121" s="31"/>
      <c r="BA121" s="43">
        <f>SUM(BA14:BA120)</f>
        <v>1203371.61</v>
      </c>
      <c r="BB121" s="43">
        <f>SUM(BB13:BB119)</f>
        <v>1202918.12</v>
      </c>
      <c r="BC121" s="26" t="str">
        <f>SpellNumber($E$2,BB121)</f>
        <v>INR  Twelve Lakh Two Thousand Nine Hundred &amp; Eighteen  and Paise Twelve Only</v>
      </c>
      <c r="BD121" s="72">
        <v>384803128.98</v>
      </c>
      <c r="BE121" s="72"/>
      <c r="BF121" s="72"/>
      <c r="BK121" s="15">
        <f>'[5]Final_Abs'!$D$16</f>
        <v>1564329.845512</v>
      </c>
      <c r="BL121" s="15">
        <f>'[6]ABSTRACT  (2)'!$C$12</f>
        <v>8208107.679264</v>
      </c>
      <c r="BM121" s="72">
        <f>BL121-BA121</f>
        <v>7004736.07</v>
      </c>
      <c r="BN121" s="15">
        <f>38339100/1.05</f>
        <v>36513428.5714286</v>
      </c>
      <c r="BO121" s="72">
        <f>BA121-'[8]Gen Abstruct'!$D$14</f>
        <v>-1484879.81</v>
      </c>
      <c r="BQ121" s="72">
        <f>BA121-'[9]Gen Abstruct'!$D$14</f>
        <v>123486.28</v>
      </c>
      <c r="BS121" s="72">
        <f>BA121-'[10]TOTAL ABS (2)'!$C$10</f>
        <v>-0.01</v>
      </c>
      <c r="HQ121" s="16">
        <v>4</v>
      </c>
      <c r="HR121" s="16" t="s">
        <v>41</v>
      </c>
      <c r="HS121" s="16" t="s">
        <v>61</v>
      </c>
      <c r="HT121" s="16">
        <v>10</v>
      </c>
      <c r="HU121" s="16" t="s">
        <v>38</v>
      </c>
    </row>
    <row r="122" spans="1:229" s="18" customFormat="1" ht="26.25" customHeight="1">
      <c r="A122" s="28" t="s">
        <v>66</v>
      </c>
      <c r="B122" s="27"/>
      <c r="C122" s="66"/>
      <c r="D122" s="32"/>
      <c r="E122" s="33" t="s">
        <v>69</v>
      </c>
      <c r="F122" s="40"/>
      <c r="G122" s="34"/>
      <c r="H122" s="17"/>
      <c r="I122" s="17"/>
      <c r="J122" s="17"/>
      <c r="K122" s="35"/>
      <c r="L122" s="36"/>
      <c r="M122" s="37"/>
      <c r="O122" s="15"/>
      <c r="P122" s="15"/>
      <c r="Q122" s="15"/>
      <c r="R122" s="15"/>
      <c r="S122" s="15"/>
      <c r="BA122" s="39">
        <f>IF(ISBLANK(F122),0,IF(E122="Excess (+)",ROUND(BA121+(BA121*F122),2),IF(E122="Less (-)",ROUND(BA121+(BA121*F122*(-1)),2),IF(E122="At Par",BA121,0))))</f>
        <v>0</v>
      </c>
      <c r="BB122" s="41">
        <f>ROUND(BA122,0)</f>
        <v>0</v>
      </c>
      <c r="BC122" s="26" t="str">
        <f>SpellNumber($E$2,BA122)</f>
        <v>INR Zero Only</v>
      </c>
      <c r="BD122" s="74">
        <f>BA121-BD121</f>
        <v>-383599757.37</v>
      </c>
      <c r="BK122" s="74">
        <f>BA121-'[5]Final_Abs'!$D$16</f>
        <v>-360958.24</v>
      </c>
      <c r="HQ122" s="19"/>
      <c r="HR122" s="19"/>
      <c r="HS122" s="19"/>
      <c r="HT122" s="19"/>
      <c r="HU122" s="19"/>
    </row>
    <row r="123" spans="1:229" s="18" customFormat="1" ht="33.75" customHeight="1">
      <c r="A123" s="28" t="s">
        <v>65</v>
      </c>
      <c r="B123" s="27"/>
      <c r="C123" s="92" t="str">
        <f>SpellNumber($E$2,BA122)</f>
        <v>INR Zero Only</v>
      </c>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3"/>
      <c r="BN123" s="74">
        <f>BA121-'[7]Combined'!$F$256</f>
        <v>-35310057.13</v>
      </c>
      <c r="HQ123" s="19"/>
      <c r="HR123" s="19"/>
      <c r="HS123" s="19"/>
      <c r="HT123" s="19"/>
      <c r="HU123" s="19"/>
    </row>
    <row r="124" spans="2:229" s="12" customFormat="1" ht="15">
      <c r="B124" s="67"/>
      <c r="C124" s="20"/>
      <c r="D124" s="20"/>
      <c r="E124" s="20"/>
      <c r="F124" s="20"/>
      <c r="G124" s="20"/>
      <c r="H124" s="20"/>
      <c r="I124" s="20"/>
      <c r="J124" s="20"/>
      <c r="K124" s="20"/>
      <c r="L124" s="20"/>
      <c r="M124" s="20"/>
      <c r="O124" s="20"/>
      <c r="BA124" s="20"/>
      <c r="BC124" s="20"/>
      <c r="HQ124" s="13"/>
      <c r="HR124" s="13"/>
      <c r="HS124" s="13"/>
      <c r="HT124" s="13"/>
      <c r="HU124" s="13"/>
    </row>
    <row r="125" ht="15"/>
    <row r="127" ht="15"/>
    <row r="128" ht="15"/>
    <row r="129" ht="15"/>
  </sheetData>
  <sheetProtection password="D9BE" sheet="1" selectLockedCells="1"/>
  <mergeCells count="8">
    <mergeCell ref="A9:BC9"/>
    <mergeCell ref="C123:BC123"/>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22">
      <formula1>IF(E122="Select",-1,IF(E122="At Par",0,0))</formula1>
      <formula2>IF(E122="Select",-1,IF(E122="At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22">
      <formula1>0</formula1>
      <formula2>IF(E122&lt;&gt;"Select",99.9,0)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22">
      <formula1>0</formula1>
      <formula2>99.9</formula2>
    </dataValidation>
    <dataValidation type="list" allowBlank="1" showInputMessage="1" showErrorMessage="1" sqref="E122">
      <formula1>"Select, Excess (+), Less (-)"</formula1>
    </dataValidation>
    <dataValidation type="decimal" allowBlank="1" showInputMessage="1" showErrorMessage="1" promptTitle="Quantity" prompt="Please enter the Quantity for this item. " errorTitle="Invalid Entry" error="Only Numeric Values are allowed. " sqref="D13 F68:F70 BD68:BD70 BD56:BD57 D68:D70 F56:F57 F13">
      <formula1>0</formula1>
      <formula2>999999999999999</formula2>
    </dataValidation>
    <dataValidation allowBlank="1" showInputMessage="1" showErrorMessage="1" promptTitle="Units" prompt="Please enter Units in text" sqref="E13 E107:E109 E68:E87 E89:E97 E99:E105 E56:E57 E111:E120"/>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L117 L118 L119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20">
      <formula1>"INR"</formula1>
    </dataValidation>
    <dataValidation type="decimal" allowBlank="1" showInputMessage="1" showErrorMessage="1" promptTitle="Rate Entry" prompt="Please enter VAT charges in Rupees for this item. " errorTitle="Invaid Entry" error="Only Numeric Values are allowed. " sqref="M14:M1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20">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20">
      <formula1>0</formula1>
      <formula2>999999999999999</formula2>
    </dataValidation>
    <dataValidation type="list" showInputMessage="1" showErrorMessage="1" sqref="I13:I120">
      <formula1>"Excess(+), Less(-)"</formula1>
    </dataValidation>
    <dataValidation allowBlank="1" showInputMessage="1" showErrorMessage="1" promptTitle="Addition / Deduction" prompt="Please Choose the correct One" sqref="J13:J120"/>
    <dataValidation type="list" allowBlank="1" showInputMessage="1" showErrorMessage="1" sqref="K13:K120">
      <formula1>"Partial Conversion, Full Conversion"</formula1>
    </dataValidation>
    <dataValidation allowBlank="1" showInputMessage="1" showErrorMessage="1" promptTitle="Itemcode/Make" prompt="Please enter text" sqref="C13:C120"/>
    <dataValidation type="decimal" allowBlank="1" showInputMessage="1" showErrorMessage="1" errorTitle="Invalid Entry" error="Only Numeric Values are allowed. " sqref="A13:A120">
      <formula1>0</formula1>
      <formula2>999999999999999</formula2>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100" t="s">
        <v>3</v>
      </c>
      <c r="F6" s="100"/>
      <c r="G6" s="100"/>
      <c r="H6" s="100"/>
      <c r="I6" s="100"/>
      <c r="J6" s="100"/>
      <c r="K6" s="100"/>
    </row>
    <row r="7" spans="5:11" ht="15">
      <c r="E7" s="100"/>
      <c r="F7" s="100"/>
      <c r="G7" s="100"/>
      <c r="H7" s="100"/>
      <c r="I7" s="100"/>
      <c r="J7" s="100"/>
      <c r="K7" s="100"/>
    </row>
    <row r="8" spans="5:11" ht="15">
      <c r="E8" s="100"/>
      <c r="F8" s="100"/>
      <c r="G8" s="100"/>
      <c r="H8" s="100"/>
      <c r="I8" s="100"/>
      <c r="J8" s="100"/>
      <c r="K8" s="100"/>
    </row>
    <row r="9" spans="5:11" ht="15">
      <c r="E9" s="100"/>
      <c r="F9" s="100"/>
      <c r="G9" s="100"/>
      <c r="H9" s="100"/>
      <c r="I9" s="100"/>
      <c r="J9" s="100"/>
      <c r="K9" s="100"/>
    </row>
    <row r="10" spans="5:11" ht="15">
      <c r="E10" s="100"/>
      <c r="F10" s="100"/>
      <c r="G10" s="100"/>
      <c r="H10" s="100"/>
      <c r="I10" s="100"/>
      <c r="J10" s="100"/>
      <c r="K10" s="100"/>
    </row>
    <row r="11" spans="5:11" ht="15">
      <c r="E11" s="100"/>
      <c r="F11" s="100"/>
      <c r="G11" s="100"/>
      <c r="H11" s="100"/>
      <c r="I11" s="100"/>
      <c r="J11" s="100"/>
      <c r="K11" s="100"/>
    </row>
    <row r="12" spans="5:11" ht="15">
      <c r="E12" s="100"/>
      <c r="F12" s="100"/>
      <c r="G12" s="100"/>
      <c r="H12" s="100"/>
      <c r="I12" s="100"/>
      <c r="J12" s="100"/>
      <c r="K12" s="100"/>
    </row>
    <row r="13" spans="5:11" ht="15">
      <c r="E13" s="100"/>
      <c r="F13" s="100"/>
      <c r="G13" s="100"/>
      <c r="H13" s="100"/>
      <c r="I13" s="100"/>
      <c r="J13" s="100"/>
      <c r="K13" s="100"/>
    </row>
    <row r="14" spans="5:11" ht="15">
      <c r="E14" s="100"/>
      <c r="F14" s="100"/>
      <c r="G14" s="100"/>
      <c r="H14" s="100"/>
      <c r="I14" s="100"/>
      <c r="J14" s="100"/>
      <c r="K14" s="10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2018-11-27T05:35:56Z</cp:lastPrinted>
  <dcterms:created xsi:type="dcterms:W3CDTF">2009-01-30T06:42:42Z</dcterms:created>
  <dcterms:modified xsi:type="dcterms:W3CDTF">2020-02-20T08:07:55Z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