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45" windowWidth="11160" windowHeight="817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'BoQ1'!$A$1:$BC$207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<sst xmlns="http://schemas.openxmlformats.org/spreadsheetml/2006/main" count="1282" uniqueCount="458">
  <si>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</si>
  <si>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</si>
  <si>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</si>
  <si>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</si>
  <si>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</si>
  <si>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</si>
  <si>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</si>
  <si>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</si>
  <si>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</si>
  <si>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</si>
  <si>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</si>
  <si>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</si>
  <si>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</si>
  <si>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</si>
  <si>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</si>
  <si>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</si>
  <si>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</si>
  <si>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</si>
  <si>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</si>
  <si>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</si>
  <si>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</si>
  <si>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</si>
  <si>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</si>
  <si>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</si>
  <si>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</si>
  <si>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</si>
  <si>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</si>
  <si>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</si>
  <si>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</si>
  <si>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</si>
  <si>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</si>
  <si>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</si>
  <si>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</si>
  <si>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</si>
  <si>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</si>
  <si>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</si>
  <si>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</si>
  <si>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</si>
  <si>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</si>
  <si>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</si>
  <si>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</si>
  <si>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</si>
  <si>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</si>
  <si>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</si>
  <si>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</si>
  <si>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</si>
  <si>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</si>
  <si>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</si>
  <si>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</si>
  <si>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</si>
  <si>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</si>
  <si>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</si>
  <si>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</si>
  <si>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</si>
  <si>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</si>
  <si>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</si>
  <si>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</si>
  <si>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</si>
  <si>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</si>
  <si>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</si>
  <si>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</si>
  <si>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</si>
  <si>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</si>
  <si>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</si>
  <si>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</si>
  <si>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</si>
  <si>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</si>
  <si>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</si>
  <si>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</si>
  <si>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</si>
  <si>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</si>
  <si>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</si>
  <si>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</si>
  <si>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</si>
  <si>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</si>
  <si>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</si>
  <si>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</si>
  <si>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</si>
  <si>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</si>
  <si>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</si>
  <si>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</si>
  <si>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</si>
  <si>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</si>
  <si>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</si>
  <si>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</si>
  <si>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</si>
  <si>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</si>
  <si>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</si>
  <si>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</si>
  <si>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</si>
  <si>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</si>
  <si>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</si>
  <si>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</si>
  <si>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</si>
  <si>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</si>
  <si>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</si>
  <si>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</si>
  <si>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</si>
  <si>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</si>
  <si>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</si>
  <si>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</si>
  <si>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</si>
  <si>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</si>
  <si>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</si>
  <si>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</si>
  <si>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</si>
  <si>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</si>
  <si>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</si>
  <si>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</si>
  <si>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</si>
  <si>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</si>
  <si>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</si>
  <si>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</si>
  <si>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</si>
  <si>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</si>
  <si>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</si>
  <si>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</si>
  <si>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</si>
  <si>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</si>
  <si>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</si>
  <si>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</si>
  <si>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</si>
  <si>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</si>
  <si>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</si>
  <si>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</si>
  <si>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</si>
  <si>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</si>
  <si>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</si>
  <si>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</si>
  <si>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BI01010001010000000000000515BI0100001124</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</si>
  <si>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</si>
  <si>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</si>
  <si>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</si>
  <si>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</si>
  <si>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</si>
  <si>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</si>
  <si>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</si>
  <si>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</si>
  <si>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</si>
  <si>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</si>
  <si>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</si>
  <si>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</si>
  <si>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</si>
  <si>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</si>
  <si>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Civil work for Quarter</t>
  </si>
  <si>
    <t>Sqm</t>
  </si>
  <si>
    <t>Each</t>
  </si>
  <si>
    <t>mtr</t>
  </si>
  <si>
    <t>set</t>
  </si>
  <si>
    <t>pts</t>
  </si>
  <si>
    <t>Cum</t>
  </si>
  <si>
    <t>Stripping off worn out plaster and raking out joints of walls, celings etc. upto any height and in any floor including removing rubbish within a lead of 75m as directed</t>
  </si>
  <si>
    <t>sqm</t>
  </si>
  <si>
    <t>Cleaning and removing conservancy garbage mixed with rubbish &amp; other filthy materials from the road side flank, drain and compound including sutting, loading, unloading to and from truck or cart by Mathor labour &amp; removing the same to any distance.</t>
  </si>
  <si>
    <t>Removing loose scales, blisters etc. from old painted surface and thoroughly smoothening the surface to make the same suitable for receiving fresh coat of paint.</t>
  </si>
  <si>
    <t>Surface Dressing of the ground in any kind of soil including removing vegetation inequalities not exceeding 15 cm depth and disposal of the rubbish within a lead upto 75 m as directed.</t>
  </si>
  <si>
    <t>Uprooting and removing plants from the surface of walls parapet etc and making good damages. (Repairing of damages to be paid separately).
(a) Small plant of girth of exposed stem upto 75 mm. lift upto 6 mtr.</t>
  </si>
  <si>
    <t>cum</t>
  </si>
  <si>
    <t xml:space="preserve">Applying 2 coats of bonding agent with synthetic multifunctional rubber emulsion having adhesive and water proofing properties by mixing with water in proportion (1 bonding agent : 4 water : 6 cement) as per Manufacturer's specification. For Water Proofing </t>
  </si>
  <si>
    <t>SqM</t>
  </si>
  <si>
    <t xml:space="preserve">Applying epoxy based reactive joining agent for joining the old concrete with fresh concrete to be applied within manufacturer's specified time as per manufacturers specification. (0.4 Kg / m² of concrete surface). </t>
  </si>
  <si>
    <t>Neat cement punning about 1.5mm thick in wall,dado,window sill,floor etc. NOTE:Cement 0.152 cu.m per100 sq.m.</t>
  </si>
  <si>
    <t>Priming one coat  on steel or other metal surface with synthetic oil bound primer of approved quality including smoothening surfaces by sand papering etc.
(A) AT GROUND FLOOR</t>
  </si>
  <si>
    <t>Priming one coat on timber or plastered surface with synthetic oil bound primer of approved quality including smoothening surfaces by sand papering etc.
(A) AT GROUND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</si>
  <si>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(A) AT GROUND FLOOR</t>
  </si>
  <si>
    <t>Supplying, fitting and fixing Black Stone slab used in Kitchen slab, alcove, wardrobe etc. laid and jointed with necessary adhesive Cement mortar (1:2) including grinding or polishing as per direction of Engineer-in -Charge in Ground Floor.(a) Slab Thickness 20 to 25 mm
(A) AT GROUND FLOOR</t>
  </si>
  <si>
    <t>Sq.M</t>
  </si>
  <si>
    <t>CuM.</t>
  </si>
  <si>
    <t>Mtr.</t>
  </si>
  <si>
    <t>M.S.or W.I. Ornamental grill of approved design joints continuously welded with M.S, W.I. Flats and bars of windows, railing etc. fitted and fixed with necessary screws and lugs in ground floor.
(ii) Grill weighing above 10 Kg./sq.mtr and up to 16 Kg./sq. mtr
(A) AT GROUND FLOOR</t>
  </si>
  <si>
    <t>Qntl</t>
  </si>
  <si>
    <t>Anodised aliminium D-type handle of approved quality manufactured from extruded section conforming to I.S. specification (I.S. 230/72) fitted and fixed complete:(a) With continuous plate base (Hexagonal / Round rod)
 (v) 125 mm grip x 12 mm dia rod.</t>
  </si>
  <si>
    <t>Iron butt hinges of approved quality fitted and fixed with steel screws, with ISI mark 
100mm X 50mm X 1.25mm</t>
  </si>
  <si>
    <t>Iron hasp bolt of approved quality fitted and fixed complete (oxidised) with 16mm dia rod with centre bolt and round fitting. 250mm long.</t>
  </si>
  <si>
    <t>Anodised aluminium barrel / tower /socket bolt (full covered) of approved manufractured from extructed section conforming to I.S. 204/74 fitted with cadmium plated screws. 
200mm long x 10mm dia. bolt.</t>
  </si>
  <si>
    <t>Supplying bubble free float glass of approved make and brand conforming to IS: 2835-1987.
 ii) 4mm thick coloured / tinted / smoke glass.</t>
  </si>
  <si>
    <t>SqM.</t>
  </si>
  <si>
    <t xml:space="preserve">Supply of UPVC pipes (B Type) and fittings conforming to IS-13592-1992
(A) (i) Single Socketed 3 Mtr. Length
b) 110 mm </t>
  </si>
  <si>
    <t>Brick work with 1st class bricks in cement mortar (1:4)
(a) In foundation and plinth</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</si>
  <si>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</si>
  <si>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(B) AT FIRST FLOOR</t>
  </si>
  <si>
    <t>Priming one coat  on steel or other metal surface with synthetic oil bound primer of approved quality including smoothening surfaces by sand papering etc.
(B) AT FIRST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</si>
  <si>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(B) AT FIRST FLOOR</t>
  </si>
  <si>
    <t>Priming one coat on timber or plastered surface with synthetic oil bound primer of approved quality including smoothening surfaces by sand papering etc.
(B) AT FIRST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</si>
  <si>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(B) AT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</si>
  <si>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AT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</si>
  <si>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AT FIRST FLOOR</t>
  </si>
  <si>
    <t>Extra cost of labour for pre finish and pre moulded nosing to treads of steps,railing,window sil etc of kota stone.</t>
  </si>
  <si>
    <t>Rm</t>
  </si>
  <si>
    <t>Supplying, fitting and fixing Black Stone slab used in Kitchen slab, alcove, wardrobe etc. laid and jointed with necessary adhesive Cement mortar (1:2) including grinding or polishing as per direction of Engineer-in -Charge in Ground Floor.(a) Slab Thickness 20 to 25 mm
(B) AT FIRST FLOOR</t>
  </si>
  <si>
    <t>M.S.or W.I. Ornamental grill of approved design joints continuously welded with M.S, W.I. Flats and bars of windows, railing etc. fitted and fixed with necessary screws and lugs in ground floor.
(ii) Grill weighing above 10 Kg./sq.mtr and up to 16 Kg./sq. mtr
(B) AT FIRST FLOOR</t>
  </si>
  <si>
    <t>Supplying, fitting and fixing Peet's valve fullway gunmetal standard pattern best quality of approved brand bearing I.S.I. marking with fittings (tested to 21 kg per sq. cm.).
32 mm mm dia</t>
  </si>
  <si>
    <t>Supplying, fitting and fixing Peet's valve fullway gunmetal standard pattern best quality of approved brand bearing I.S.I. marking with fittings (tested to 21 kg per sq. cm.).
25 mm mm dia</t>
  </si>
  <si>
    <t>Supply of UPVC pipes (B Type) and fittings conforming to IS-13592-1992
(B) Fittings (110 MM)
(vii) Vent Cowl</t>
  </si>
  <si>
    <t>Supplying, fitting and fixing C.I. round grating.
 (ii)  150 mm</t>
  </si>
  <si>
    <t>Dismantling Orissa pattern W.C. including taking out of base concrete, if necessary, complete</t>
  </si>
  <si>
    <t>Supply &amp; drawing of 1.1 Kv grade single core stranded 'FR' Pvc insulated &amp; unsheathed copper wire (brand appr by EIC) of the following sizes through 19 mm alkathene pipe  recessed in wall. 
a) 3x1.5 sqmm (roof light)</t>
  </si>
  <si>
    <t>Supply &amp; drawing of 1.1 Kv grade single core stranded 'FR' Pvc insulated &amp; unsheathed copper wire (brand appr by EIC) of the following sizes through 19 mm alkathene pipe  recessed in wall. 
a) 2 x 6 + 1x4 sqmm (for submen)</t>
  </si>
  <si>
    <t>Supply &amp; drawing of 1.1 Kv grade single core stranded 'FR' Pvc insulated &amp; unsheathed copper wire (brand appr by EIC) of the following sizes through 19 mm alkathene pipe  recessed in wall. 
b) 2 x 2.5 + 1x1.5 sqmm (P/P plug/Com Plug)</t>
  </si>
  <si>
    <t>Supply &amp; fixing computer plug board modular type of 8 module GI box with cover plate recessed in wall comprising with the following (Legrand/Cabtree)   ----- 
a) 6/16A socket &amp; 16A switch                         --1 set
b) 6A  socket                                                         --2 nos                                                                 c)  6A switch                                                        --- 1 no</t>
  </si>
  <si>
    <t>Earthing the installation by 50mm dia GI pipe (TATA--M) 3.64 mtr long &amp; 1x4 SWG GI (Hot dip) wire (4mtr long) with suitable nuts, bolts &amp; washers etc. Driven into a depth of 3.65 mtr below the ground level.</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</si>
  <si>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</si>
  <si>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</si>
  <si>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</si>
  <si>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</si>
  <si>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</si>
  <si>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</si>
  <si>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</si>
  <si>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</si>
  <si>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</si>
  <si>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</si>
  <si>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</si>
  <si>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</si>
  <si>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</si>
  <si>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</si>
  <si>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</si>
  <si>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</si>
  <si>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</si>
  <si>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</si>
  <si>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</si>
  <si>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</si>
  <si>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</si>
  <si>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</si>
  <si>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</si>
  <si>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</si>
  <si>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</si>
  <si>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</si>
  <si>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</si>
  <si>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</si>
  <si>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</si>
  <si>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</si>
  <si>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</si>
  <si>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</si>
  <si>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</si>
  <si>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</si>
  <si>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</si>
  <si>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</si>
  <si>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</si>
  <si>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</si>
  <si>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</si>
  <si>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</si>
  <si>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</si>
  <si>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</si>
  <si>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</si>
  <si>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</si>
  <si>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</si>
  <si>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</si>
  <si>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</si>
  <si>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</si>
  <si>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</si>
  <si>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</si>
  <si>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</si>
  <si>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</si>
  <si>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</si>
  <si>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</si>
  <si>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</si>
  <si>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</si>
  <si>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</si>
  <si>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</si>
  <si>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</si>
  <si>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</si>
  <si>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</si>
  <si>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</si>
  <si>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</si>
  <si>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</si>
  <si>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</si>
  <si>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Washing and cleaning with oxalic acid powder using 33
gms./sq.m.
(b) Floor/ dado other than marble</t>
  </si>
  <si>
    <t>Single Brick Flat Soling of picked jhama bricks including ramming and dressing bed to proper level and filling joints with  local sand.</t>
  </si>
  <si>
    <t>Sqm.</t>
  </si>
  <si>
    <t>Brick work with 1st class bricks in cement mortar (1:4)
(b) In superstructure, ground floor</t>
  </si>
  <si>
    <t>Cu.M.</t>
  </si>
  <si>
    <t>125 mm. thick brick work with 1st class bricks in cement
mortar (1:4) in ground floor.
(A) AT GROUND FLOOR</t>
  </si>
  <si>
    <t>125 mm. thick brick work with 1st class bricks in cement
mortar (1:4) in ground floor.
(B) AT FIRST FLOOR</t>
  </si>
  <si>
    <t>125 mm. thick brick work with 1st class bricks in cement
mortar (1:4) in ground floor.
(C) AT SECOND FLOOR AND MUMTY</t>
  </si>
  <si>
    <t>Ordinary Cement concrete (mix 1:2:4) with graded stone chips (20 mm nominal size) excluding shuttering and reinforcement,if any, in ground floor
as per relevant IS codes.
(b) River bazree</t>
  </si>
  <si>
    <t>Ordinary Cement concrete (mix 1:1.5:3) with graded stone chips (20 mm nominal size) excluding shuttering and reinforcement if any, in ground floor as per relevant IS codes.(ii ) River Bazree</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</si>
  <si>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</si>
  <si>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</si>
  <si>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(C) AT SECOND FLOOR AND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</si>
  <si>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</si>
  <si>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</si>
  <si>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(C) AT SECOND FLOOR AND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</si>
  <si>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</si>
  <si>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</si>
  <si>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(C) AT SECOND FLOOR AND MUMTY</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</si>
  <si>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Primer,(a)One Coats
(A) AT GROUND FLOOR</t>
  </si>
  <si>
    <t>Applying Acrylic Emulsion Paint of approved make and brand on walls and ceiling including sand papering in intermediate coats including putty (to be done under specific instruction of Superintending Engineer) : (Two coats)
ii) Luxury Quality (Two coats)
(A) AT GROUND FLOOR</t>
  </si>
  <si>
    <t>Applying Acrylic Emulsion Paint of approved make and brand on walls and ceiling including sand papering in intermediate coats including putty (to be done under specific instruction of Superintending Engineer) : (Two coats)
ii) Luxury Quality (Two coats)
(B) AT FIRST FLOOR</t>
  </si>
  <si>
    <t>Applying Acrylic Emulsion Paint of approved make and brand on walls and ceiling including sand papering in intermediate coats including putty (to be done under specific instruction of Superintending Engineer) : (Two coats)
ii) Luxury Quality (Two coats)
(C) AT SECOND FLOOR AND MUMTY</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</si>
  <si>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(C) AT SECOND FLOOR AND MUMTY</t>
  </si>
  <si>
    <t>Priming one coat  on steel or other metal surface with synthetic oil bound primer of approved quality including smoothening surfaces by sand papering etc.
(C) AT SECOND FLOOR AND MUMTY</t>
  </si>
  <si>
    <t xml:space="preserve">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(A) AT GROUND FLOOR
</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</si>
  <si>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(C) AT SECOND FLOOR AND MUMTY</t>
  </si>
  <si>
    <t>Priming one coat on timber or plastered surface with synthetic oil bound primer of approved quality including smoothening surfaces by sand papering etc.
(C) AT SECOND FLOOR AND MUMTY</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</si>
  <si>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(C) AT SECOND FLOOR AND MUMTY</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</si>
  <si>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 AT SECOND FLOOR AND MUMTY</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</si>
  <si>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(A) AT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</si>
  <si>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(B) AT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</si>
  <si>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</si>
  <si>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</si>
  <si>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</si>
  <si>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(C) AT SECOND FLOOR AND MUMTY</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</si>
  <si>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above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</si>
  <si>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above 0.09 Sq.m
(ii)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</si>
  <si>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above 0.09 Sq.m
(ii) Other than Coloured decorative including white
(C) AT SECOND FLOOR AND MUMTY</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</si>
  <si>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</si>
  <si>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</si>
  <si>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(C) AT SECOND FLOOR AND MUMTY
(ii) Other than Coloured decorative including white</t>
  </si>
  <si>
    <t>Supplying, fitting and fixing Black Stone slab used in Kitchen slab, alcove, wardrobe etc. laid and jointed with necessary adhesive Cement mortar (1:2) including grinding or polishing as per direction of Engineer-in -Charge in Ground Floor.(a) Slab Thickness 20 to 25 mm
(C) AT SECOND FLOOR AND MUMTY</t>
  </si>
  <si>
    <t>Wood work in door and window frame fitted and fixed in position complete including a protective coat of painting at the contact surface of the frame exluding cost of concrete, Iron Butt Hinges and M.S clamps. (The quantum should be correted upto three decimals).
(d) Sal : Local.
(A) AT GROUND FLOOR</t>
  </si>
  <si>
    <t>Wood work in door and window frame fitted and fixed in position complete including a protective coat of painting at the contact surface of the frame exluding cost of concrete, Iron Butt Hinges and M.S clamps. (The quantum should be correted upto three decimals).
(d) Sal : Local.
(B) AT FIRST FLOOR</t>
  </si>
  <si>
    <t>Wood work in door and window frame fitted and fixed in position complete including a protective coat of painting at the contact surface of the frame exluding cost of concrete, Iron Butt Hinges and M.S clamps. (The quantum should be correted upto three decimals).
(d) Sal : Local.
(B) AT SECOND FLOOR AND MUMTY</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</si>
  <si>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(A) AT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</si>
  <si>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(B) AT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</si>
  <si>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(B) AT SECOND FLOOR AND MUMTY</t>
  </si>
  <si>
    <t>Panel shutters of door and window, as per design (each panel consisting of single plank without joint), including fitting and fixing the same in position but excluding the cost of hinge and other fittings.
(iii) 35mm thick shutters with 19mm thick panel of size 30 to 45 cm.
(b) Sishu, Gamar, Champ,Badam,Bhola, Mogra, Hallak.
(A) AT GROUND FLOOR</t>
  </si>
  <si>
    <t>Panel shutters of door and window, as per design (each panel consisting of single plank without joint), including fitting and fixing the same in position but excluding the cost of hinge and other fittings.
(iii) 35mm thick shutters with 19mm thick panel of size 30 to 45 cm.
(b) Sishu, Gamar, Champ,Badam,Bhola, Mogra, Hallak.
(B) AT FIRST FLOOR</t>
  </si>
  <si>
    <t>Panel shutters of door and window, as per design (each panel consisting of single plank without joint), including fitting and fixing the same in position but excluding the cost of hinge and other fittings.
(iii) 35mm thick shutters with 19mm thick panel of size 30 to 45 cm.
(b) Sishu, Gamar, Champ,Badam,Bhola, Mogra, Hallak.
(B) AT SECOND FLOOR AND MUMTY</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</si>
  <si>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(A) AT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</si>
  <si>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(B) AT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</si>
  <si>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(B) AT SECOND FLOOR AND MUMTY</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</si>
  <si>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(A) AT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</si>
  <si>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(B) AT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</si>
  <si>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(B) AT SECOND FLOOR AND MUMTY</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</si>
  <si>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</si>
  <si>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M.S.or W.I. Ornamental grill of approved design joints continuously welded with M.S, W.I. Flats and bars of windows, railing etc. fitted and fixed with necessary screws and lugs in ground floor.
(ii) Grill weighing above 10 Kg./sq.mtr and up to 16 Kg./sq. mtr
(B) AT SECOND FLOOR AND MUMTY</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</si>
  <si>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(A) AT GROUND FLOOR</t>
  </si>
  <si>
    <t>Supplying, fitting and fixing M.S. clamps for door and window frame made of flat bent bar, end bifurcated with necessary screws etc. by cement concrete(1:2:4) as per direction. (Cost of concrete will be paid separately)
 40mm X 6mm, 250mm Length.</t>
  </si>
  <si>
    <t>Taking out old iron higes and fitting, fixing the same with new steel screws.(e) 100mm. Long butt hinge.</t>
  </si>
  <si>
    <t xml:space="preserve">(iii) Steel body foot-door holder.
</t>
  </si>
  <si>
    <t>Cement concrete (1:1.5:3) with graded stone chips 5.6 mm sizewith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 a) 20 mm thick
a) 20 mm thick</t>
  </si>
  <si>
    <t>Ordinary Cement concrete (mix 1:2:4) with graded stone chips (6mm nominal size) excluding shuttering and reinforcement,if any, in gound floor as per
relevant IS codes
Pakur variety</t>
  </si>
  <si>
    <t>Supplying dividing strip fitted and fixed with cement mortar (1:3) in mosaic or patent stone floor, dado etc. complete as per direction of the Engineer-in-charge.
(i) Glass - 3mm. Thick
(a) 20 mm. wide strip</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</si>
  <si>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Supreem made
(a) For Exposed Work(ii) CPVC Pipes Class-2,SDR-13.5
40 mm</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</si>
  <si>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Supreem made
(a) For Exposed Work(ii) CPVC Pipes Class-2,SDR-13.5
32 mm</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</si>
  <si>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Supreem made
(a) For Exposed Work(ii) CPVC Pipes Class-2,SDR-13.5
25 mm</t>
  </si>
  <si>
    <t xml:space="preserve">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Supreem made
(b) For Concealed Work,(ii) CPVC Pipes Class-2,SDR-13.5
15 mm </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</si>
  <si>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Supreem made
(b) For Concealed Work,(ii) CPVC Pipes Class-2,SDR-13.5
20 mm</t>
  </si>
  <si>
    <t>Supplying, fitting and fixing Peet's valve fullway gunmetal standard pattern best quality of approved brand bearing I.S.I. marking with fittings (tested to 21 kg per sq. cm.).
40mm mm dia</t>
  </si>
  <si>
    <t>Supply of UPVC pipes (B Type) and fittings conforming to IS-13592-1992
(A) (i) Single Socketed 3 Mtr. Length
(a) 75 mm</t>
  </si>
  <si>
    <t xml:space="preserve">Supply of UPVC pipes (B Type) and fittings conforming to IS-13592-1992
(A) (i) Single Socketed 3 Mtr. Length
(c) 160 mm </t>
  </si>
  <si>
    <t>Supply of UPVC pipes (B Type) and fittings conforming to IS-13592-1992
(B) Fittings(75 MM)
x) Bend 87.5º</t>
  </si>
  <si>
    <t>Supply of UPVC pipes (B Type) and fittings conforming to IS-13592-1992
(B) Fittings(75 MM)
(ii) Door Tee (75mm)</t>
  </si>
  <si>
    <t>Supply of UPVC pipes (B Type) and fittings conforming to IS-13592-1992
(B) Fittings(75 MM)
(iv) Door Bend T.S 75 mm</t>
  </si>
  <si>
    <t>Supply of UPVC pipes (B Type) and fittings conforming to IS-13592-1992
(B) Fittings(75 MM)
(v) Plain Tee</t>
  </si>
  <si>
    <t>Supply of UPVC pipes (B Type) and fittings conforming to IS-13592-1992
(B) Fittings(75 MM)
(vii) Pipe Clip 75 mm</t>
  </si>
  <si>
    <t>Supply of UPVC pipes (B Type) and fittings conforming to IS-13592-1992
(B) Fittings(75 MM)
(vii) Vent Cowl</t>
  </si>
  <si>
    <t>Supply of UPVC pipes (B Type) and fittings conforming to IS-13592-1992
(B) Fittings (110 MM)
x) Bend 87.5º</t>
  </si>
  <si>
    <t>Supply of UPVC pipes (B Type) and fittings conforming to IS-13592-1992
(B) Fittings (110 MM)
(ii) Door Tee (110 mm)</t>
  </si>
  <si>
    <t>Supply of UPVC pipes (B Type) and fittings conforming to IS-13592-1992
(B) Fittings (110 MM)
(iv) Door Bend T.S  110 mm</t>
  </si>
  <si>
    <t>Supply of UPVC pipes (B Type) and fittings conforming to IS-13592-1992
(B) Fittings (110 MM)
(v) Plain Tee</t>
  </si>
  <si>
    <t>Supply of UPVC pipes (B Type) and fittings conforming to IS-13592-1992
(B) Fittings (110 MM)
(vii) Pipe Clip 110 mm</t>
  </si>
  <si>
    <t>Supply of UPVC pipes (B Type) and fittings conforming to IS-13592-1992
Fittings(160 MM)
x) Bend 87.5º</t>
  </si>
  <si>
    <t>Supply of UPVC pipes (B Type) and fittings conforming to IS-13592-1992
Fittings(160 MM)
(ii) Door Tee (160mm)</t>
  </si>
  <si>
    <t>Supply of UPVC pipes (B Type) and fittings conforming to IS-13592-1992
Fittings(160 MM)
(iv) Door Bend T.S  160 mm</t>
  </si>
  <si>
    <t>Supply of UPVC pipes (B Type) and fittings conforming to IS-13592-1992
Fittings(160 MM)
(v) Plain Tee</t>
  </si>
  <si>
    <t>Supply of UPVC pipes (B Type) and fittings conforming to IS-13592-1992
Fittings(160 MM)
(vii) Pipe Clip 160 mm</t>
  </si>
  <si>
    <t>Supply of UPVC pipes (B Type) and fittings conforming to IS-13592-1992
Fittings(160 MM)
(vii) Vent Cowl</t>
  </si>
  <si>
    <t>Supply of UPVC pipes (B Type) and fittings conforming to IS-13592-1992
Nahani Trap</t>
  </si>
  <si>
    <t>Supply of UPVC pipes (B Type) and fittings conforming to IS-13592-1992
Reducer 110 X 75 mm</t>
  </si>
  <si>
    <t>Supply of UPVC pipes (B Type) and fittings conforming to IS-13592-1992
 Reducing Door Tee 160 X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</si>
  <si>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75 mm dia.</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</si>
  <si>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</si>
  <si>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(iii) 160 mm dia.</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</si>
  <si>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</si>
  <si>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(iii) 160 mm dia.</t>
  </si>
  <si>
    <t>Labour for dismantling G.I. pipe with fittings.
(ix) 100 mm</t>
  </si>
  <si>
    <t>Dismantling wash basin with brackets with or without waste fittings.</t>
  </si>
  <si>
    <t>Dismantling sink with brackets with or without waste fittings.
(i) Upto 450 mm length</t>
  </si>
  <si>
    <t xml:space="preserve">Refixing Orissa pattern W.C. Including cost of base concrete, if necessary, complete.Payment of concrete to be paid seperatly.
each </t>
  </si>
  <si>
    <t>Dismantling urinal.</t>
  </si>
  <si>
    <t>Cleaning silt of inspection pit.</t>
  </si>
  <si>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t>
  </si>
  <si>
    <t>Supplying, fitting and fixing approved brand 32 mm dia. P.V.C. waste pipe, with coupling at one end fitted with necessary clamps. 
 (iii) 900 mm long</t>
  </si>
  <si>
    <t>Supplying,fitting and fixing approved brand P.V.C. CONNECTOR white flexible, with both ends coupling with heavy brass C.P. nut, 15 mm dia.
(iv) 750 mm long</t>
  </si>
  <si>
    <t>Supplying, fitting and fixing towel rail with two brackets.
(b) Aluminium (iii) 25 mm dia. and 750 mm longg</t>
  </si>
  <si>
    <t>Supplying, fitting and fixing bib cock or stop cock. (a) (i) Chromium plated Bib Cock short body (Equivalent to Code No. 511&amp; Model - Tropical / Sumthing Special of ESSCO or similar brand).</t>
  </si>
  <si>
    <t>(d) (i) Chromium plated angular Stop Cock with wall flange (Equivalent to Code No. 5053 &amp; Model - Florentine of Jaquar or similar brand).</t>
  </si>
  <si>
    <t>(f) Hand Shower(Health Faucet) with 1mtr Fexible Tube with Wall Hook(Equivalent to Code No.573 &amp; Model -ALLIED of Jaquar or
similar)..</t>
  </si>
  <si>
    <t>Chromium plated round shower with revolving joint 100 mm dia with rubid cleaning system (Equivalent to Code No. 542(N) &amp; Model -Tropical / Sumthing Special of ESSCO or similar brand).</t>
  </si>
  <si>
    <t>Supplying, fitting and fixing C.I. square jalli. 
 (ii)  150 mm</t>
  </si>
  <si>
    <t>Supplying, fitting and fixing Orissa pattern water closet in white glazed vitreous chinaware of approved make in position complete excluding 'P' or 'S' trap (excluding cost of concrete for fixing).
(ii) 530 mm X 410 mm</t>
  </si>
  <si>
    <t>Supplying, fitting and fixing E.W.C. in white glazed vitreous chinaware of approved make complete in position with necessary bolts, nuts etc.
(a) With 'P' trap</t>
  </si>
  <si>
    <t>Supplying, fitting and fixing 10 litre P.V.C. low-down cistern conforming to I.S. specification with P.V.C. fittings complete,C.I. brackets including two coats of painting to bracket etc.White</t>
  </si>
  <si>
    <t>Supplying, fitting and fixing Closet seat of approved make with lid and C.P.hinges, rubber buffer and brass screws complete.
(a) E.W.C.(ii) Plastic (hallow type) white</t>
  </si>
  <si>
    <t>Supplying P.V.C. water storage tank of approved quality with closed top with lid (Black) - Multilayer 
(f) 3000 litre capacity</t>
  </si>
  <si>
    <t>Labour for hoisting plastic water storage tank. 
(ii) Above 1500 litre upto 5000 litre capacity.</t>
  </si>
  <si>
    <t xml:space="preserve"> each </t>
  </si>
  <si>
    <t>Supplying &amp; laying as per IRC-SP:063-2004 paver unit of any shade of approved quality as per relevant IS code, laid in pattern as directed in pavement, footpath, driveway (paver block only), etc including necessary underlay complete in all respect with all labour and material.[Border concrete if necessary to be paid separately]. Note: Sub-grade CBR should not be less than 5. 
(b) 50 mm thick interlocking designer concrete paver block M-30 grade for non-traffic zone,buiding premises,garden,parks,domestic drive as per IS: 15658-2006(over 20-30 mm medium sand bed on 200mm thk bound gnaular /granular base course including cost of sand for sand bed but excluding cost of base course &amp; subgrade preparation.)
Coloured Decorative</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</si>
  <si>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</si>
  <si>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</si>
  <si>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</si>
  <si>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</si>
  <si>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</si>
  <si>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</si>
  <si>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</si>
  <si>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</si>
  <si>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</si>
  <si>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</si>
  <si>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</si>
  <si>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</si>
  <si>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</si>
  <si>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</si>
  <si>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</si>
  <si>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</si>
  <si>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</si>
  <si>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</si>
  <si>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</si>
  <si>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</si>
  <si>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</si>
  <si>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</si>
  <si>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</si>
  <si>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</si>
  <si>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</si>
  <si>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</si>
  <si>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</si>
  <si>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</si>
  <si>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</si>
  <si>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</si>
  <si>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</si>
  <si>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</si>
  <si>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</si>
  <si>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</si>
  <si>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</si>
  <si>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</si>
  <si>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r>
      <t xml:space="preserve">ELECTRICAL SCHEDULE ITEM :
</t>
    </r>
    <r>
      <rPr>
        <sz val="11"/>
        <color indexed="8"/>
        <rFont val="Arial"/>
        <family val="2"/>
      </rPr>
      <t>Supply &amp; Fixing 415V 100/125A TPN Main switch (Havells/HPL) in suitable SS enclosure with HRC fuses on LS &amp; NL on angle iron frame on wall incl. earthing attachment.</t>
    </r>
  </si>
  <si>
    <t xml:space="preserve">Supply &amp; Fixing (2+6) way SPN MCBDB (Legrand) with IP-42/43 protection Concealed in wall &amp; mending good 
the damages to original finish incl. Interconnection       with suitable copper wire &amp; nuetral link incl. earthing attachment comprising with the following:
a) 40A DP MCB isolator                                         --- 1 no
b) 6 to 32A SP MCB                                                ---- 6 nos                          As per direction of EIC                              </t>
  </si>
  <si>
    <t>Meter loop by 2x6sq mm+1x4sqmm FR PVC insulated singale core stander copper wire (finolex/havalls) from BBC to energy meter and EN.meter to DP MCB box in 13mm thick corrogated flex pipe and properly dressed the wire by link clip.</t>
  </si>
  <si>
    <t xml:space="preserve">Supply &amp; Fixing 2 way sircular box embeded wall with top cover according to GS </t>
  </si>
  <si>
    <r>
      <t xml:space="preserve">  Distn. wiring in2x22/0.3+1x22/0.3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sizes complete with three no. suitable size Copper bar with holes (for Ph, N &amp; E) fixed on bakelite/Hard Rubber insulator over the MS welded chairs incl. top cover flushed in wall for housing the board after cutting the brick wall incl. making earthing attachment,in wall incl. mending good damages to original finish</t>
    </r>
    <r>
      <rPr>
        <b/>
        <sz val="11"/>
        <color indexed="8"/>
        <rFont val="Arial"/>
        <family val="2"/>
      </rPr>
      <t xml:space="preserve"> Ave run 6 mt</t>
    </r>
    <r>
      <rPr>
        <sz val="11"/>
        <color indexed="8"/>
        <rFont val="Arial"/>
        <family val="2"/>
      </rPr>
      <t xml:space="preserve">r 
</t>
    </r>
  </si>
  <si>
    <t xml:space="preserve">Distn. wiring in 22/0.3 (1.5 sqmm) single core stranded 'FR' PVC insulated &amp; unsheathed single core stranded copper wire (Brand approved by EIC)Complete with all accessories (As per G.S)     
on board                                                                                                                        </t>
  </si>
  <si>
    <t>Supply &amp; Fixing 240 V, 16 A, 3 pin Modular type plug socket (Brand approved by EIC) with 16A Modular type switch, without plug top on 4 Module GI Modular type switch board with top cover plate flushed in wall incl. S&amp;F switch board and cover plate and making necy. connections with PVC Cu wire and earth continuity wire etc. as per direction of EIC</t>
  </si>
  <si>
    <t>Finising both ends of the 6sq mm and 4sqmm singale cu wire (for sub main wairing and meter loop) as per direction of EIC.</t>
  </si>
  <si>
    <t>Inter conected the 100A main switch and BBC chember by 4x16 sq mm unarmoured Cu cable.and soketing the both ends ofthe cable as per GS.</t>
  </si>
  <si>
    <t xml:space="preserve"> Fixing only Call Bell/Buzzer on single HW
board on wall incl. S&amp;F single HW board</t>
  </si>
  <si>
    <r>
      <rPr>
        <b/>
        <u val="single"/>
        <sz val="11"/>
        <color indexed="8"/>
        <rFont val="Arial"/>
        <family val="2"/>
      </rPr>
      <t xml:space="preserve">ELECTRICAL NON SCHEDULE WORK :
</t>
    </r>
    <r>
      <rPr>
        <sz val="11"/>
        <color indexed="8"/>
        <rFont val="Arial"/>
        <family val="2"/>
      </rPr>
      <t xml:space="preserve">Supply  4' single LED type tube light   fitting complete with all acessaries directly on ceiling  with HW round block &amp; suitable size of MS fastener (Crompton, cat no - DIJB12LT8-20, LLT8-20 ,For stear case)   </t>
    </r>
  </si>
  <si>
    <t>Supply &amp; fixing of 45W LED street light fitting (Make Crompton, cat no - LSTP-45-CDL)</t>
  </si>
  <si>
    <t xml:space="preserve">S&amp;F 3/4'' Water proof Ply wood (Green ply) of suitable size and fix up the ply board on wall to acomoded BBC,DP MCB Main switch and energy meter etc.                                                                                                      Net Guard - the above board , MCB box including energy meter and BBC etc should be encloused inside box type suspended metal wire net gard (of 8 SWG wire ) Fixed on suitable 3/4'' angale iron fram having hinged front door with mechanical locking arrangement including S&amp;F pad lock and key .                                                                                              </t>
  </si>
  <si>
    <t>sqmtr</t>
  </si>
  <si>
    <t>Supplying and Fixing GI water proof looping cable box having hinged GI Top Cover having 4 mm thick with rubber gasket lining, railway type mechanical locking arrangement, earthing terminal with lug etc. of the following sizes as indicated below, Comprising of one 250 V, 15 A Kit-Kat fuse unit, one NL on
porcelain insulator etc. and housing the same on wall  incl. addition and alteration to the existing CC muffing (6:3:1) after dismantling the damaged looping cable box etc. where necy. incl. painting</t>
  </si>
  <si>
    <t>Fixing only outdoor / street light type fluorescent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</si>
  <si>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Connecting the equipments to earth busbar including S &amp; F GI (Hot Dip) wire of size as below on wall/floor with staples buried inside wall/floor as required and making connection to equipments with bolts, nuts, washers, cable lugs etc. as required and mending good damages Solid GI wire(4SWG)</t>
  </si>
  <si>
    <t>Supplying &amp; fixing earth busbar of galvanized (Hot Dip) MS flat 25 mm x 6 mm on wall having clearance of 6 mm from wall
including providing drilled holes on the busbar complete with GI bolts, nuts, washers, spacing insulators etc. as required</t>
  </si>
  <si>
    <t>Supply &amp; Fixing 240 V, 6 A, 3 pin Modular type plug socket (Brand approved by EIC) with 6A Modular type switch, without plug top on 4 Module GI Modular type switch board with 3 Module top cover plate flushed in
wall incl. S&amp;F switch board and cover plate and making necy. connections with PVC Cu wire and earth continuity wire etc. (Av.run 3 mtr)</t>
  </si>
  <si>
    <t>Supply &amp; Fixing 240 V 16 A Piano key type switch (Brand approved by EIC) on GI Modular type switch board having top cover plate and making necessary connections as required</t>
  </si>
  <si>
    <t>Supplying and fixing 240/415 V 40A DP MCB of Breaking capacity 10kA &amp; C characteristics in suitable SS enclouser    (legrand / Schneider) With necessary erthing attachment and electrical connection.</t>
  </si>
  <si>
    <t>Supplying &amp; fixing sheet metal (16 SWG) Iron Clad Busbar chambers 100/125A 415V having aluminium bars (4x25x5mm)with suitable chembar on angle iron frame on wall, incl. earthing attachment and painting as required – ( As per Drawing no. 470 of PWD Specification Book – May 1991)</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</si>
  <si>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Primer,(a)One Coats
(A) AT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</si>
  <si>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Primer,(a)One Coats
(B) AT SECOND FLOOR</t>
  </si>
  <si>
    <t>Removing sludge from septic tank, soak well etc. by methor labour including disposal of the same outside the compound as directed.
(ii) Beyond a lead of 150 metre and outside the Municipal limit
(c) Upto 50 users:-</t>
  </si>
  <si>
    <t>Supplying, fitting and fixing pillar cock of approved make.
a) (ii) CP Pillar Cock Super Deluxe with Aerator - 15 mm. (Equivalent to Code No. 508 &amp; Model No. Tropical / Sumthing Special of ESSCO or similar brand).</t>
  </si>
  <si>
    <t>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</si>
  <si>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One Coats
(A) AT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</si>
  <si>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One Coats
(B) AT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</si>
  <si>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One Coats
(C) AT SECOND FLOOR AND MUMTY</t>
  </si>
  <si>
    <t xml:space="preserve">Name of Work:   Repair, Renovation and upgradation of three storied Lower Subordinate Quarter consisting of 12 units flat (Quarter-A) alongwith three storied Lower Subordinate Quarter consisting of 12 units flat (Quarter-B) and one storied Lower Subordinate Quarter consisting of 02 units flat (Quarter-C) at Kotawali Police Station (Beside Parade Ground) under Cooch Behar District. </t>
  </si>
  <si>
    <t>Contract No:  WBPHIDCL/ACE/NIT- 122(e)/2019-2020 (1st Call) Sl. No. 4</t>
  </si>
  <si>
    <t xml:space="preserve">Tender Inviting Authority: The Assistant Engineer, W.B.P.H&amp;.I.D.Corpn. Ltd.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</si>
</sst>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Book Antiqua"/>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0"/>
      <color rgb="FF000000"/>
      <name val="Courier New"/>
      <family val="3"/>
    </font>
    <font>
      <sz val="11"/>
      <color theme="1"/>
      <name val="Arial"/>
      <family val="2"/>
    </font>
    <font>
      <b/>
      <u val="single"/>
      <sz val="11"/>
      <color theme="1"/>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right/>
      <top style="thin"/>
      <bottom style="thin"/>
    </border>
    <border>
      <left>
        <color indexed="63"/>
      </left>
      <right style="thin"/>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4" fontId="0"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0">
    <xf numFmtId="0" fontId="0" fillId="0" borderId="0" xfId="0" applyFont="1" applyAlignment="1">
      <alignment/>
    </xf>
    <xf numFmtId="0" fontId="3" fillId="0" borderId="0" xfId="58" applyNumberFormat="1" applyFont="1" applyFill="1" applyBorder="1" applyAlignment="1">
      <alignment vertical="center"/>
      <protection/>
    </xf>
    <xf numFmtId="0" fontId="62" fillId="0" borderId="0" xfId="58" applyNumberFormat="1" applyFont="1" applyFill="1" applyBorder="1" applyAlignment="1" applyProtection="1">
      <alignment vertical="center"/>
      <protection locked="0"/>
    </xf>
    <xf numFmtId="0" fontId="62"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3"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2"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2"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2"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11" xfId="58" applyNumberFormat="1" applyFont="1" applyFill="1" applyBorder="1" applyAlignment="1">
      <alignment horizontal="left" vertical="top"/>
      <protection/>
    </xf>
    <xf numFmtId="0" fontId="2" fillId="0" borderId="11" xfId="58" applyNumberFormat="1" applyFont="1" applyFill="1" applyBorder="1" applyAlignment="1" applyProtection="1">
      <alignment horizontal="right" vertical="top"/>
      <protection/>
    </xf>
    <xf numFmtId="0" fontId="3" fillId="0" borderId="11" xfId="58" applyNumberFormat="1" applyFont="1" applyFill="1" applyBorder="1" applyAlignment="1">
      <alignment vertical="top"/>
      <protection/>
    </xf>
    <xf numFmtId="0" fontId="2" fillId="0" borderId="11" xfId="58" applyNumberFormat="1" applyFont="1" applyFill="1" applyBorder="1" applyAlignment="1" applyProtection="1">
      <alignment horizontal="left" vertical="top"/>
      <protection locked="0"/>
    </xf>
    <xf numFmtId="0" fontId="3" fillId="0" borderId="11" xfId="58" applyNumberFormat="1" applyFont="1" applyFill="1" applyBorder="1" applyAlignment="1" applyProtection="1">
      <alignment vertical="top"/>
      <protection/>
    </xf>
    <xf numFmtId="0" fontId="2" fillId="0" borderId="12" xfId="58" applyNumberFormat="1" applyFont="1" applyFill="1" applyBorder="1" applyAlignment="1" applyProtection="1">
      <alignment horizontal="right" vertical="top"/>
      <protection locked="0"/>
    </xf>
    <xf numFmtId="0" fontId="3" fillId="0" borderId="0" xfId="58" applyNumberFormat="1" applyFont="1" applyFill="1" applyAlignment="1">
      <alignment vertical="top"/>
      <protection/>
    </xf>
    <xf numFmtId="0" fontId="62" fillId="0" borderId="0" xfId="58" applyNumberFormat="1" applyFont="1" applyFill="1" applyAlignment="1">
      <alignment vertical="top"/>
      <protection/>
    </xf>
    <xf numFmtId="0" fontId="64" fillId="0" borderId="13" xfId="58" applyNumberFormat="1" applyFont="1" applyFill="1" applyBorder="1" applyAlignment="1" applyProtection="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0" fillId="0" borderId="0" xfId="58" applyNumberFormat="1" applyFill="1">
      <alignment/>
      <protection/>
    </xf>
    <xf numFmtId="0" fontId="65" fillId="0" borderId="0" xfId="58" applyNumberFormat="1" applyFont="1" applyFill="1">
      <alignment/>
      <protection/>
    </xf>
    <xf numFmtId="0" fontId="66" fillId="0" borderId="0" xfId="62" applyNumberFormat="1" applyFont="1" applyFill="1" applyBorder="1" applyAlignment="1" applyProtection="1">
      <alignment horizontal="center" vertical="center"/>
      <protection/>
    </xf>
    <xf numFmtId="0" fontId="2" fillId="0" borderId="14" xfId="62" applyNumberFormat="1" applyFont="1" applyFill="1" applyBorder="1" applyAlignment="1" applyProtection="1">
      <alignment horizontal="left" vertical="top" wrapText="1"/>
      <protection/>
    </xf>
    <xf numFmtId="0" fontId="2" fillId="0" borderId="13" xfId="62" applyNumberFormat="1" applyFont="1" applyFill="1" applyBorder="1" applyAlignment="1">
      <alignment horizontal="center" vertical="top" wrapText="1"/>
      <protection/>
    </xf>
    <xf numFmtId="0" fontId="67" fillId="0" borderId="10" xfId="62" applyNumberFormat="1" applyFont="1" applyFill="1" applyBorder="1" applyAlignment="1">
      <alignment vertical="top" wrapText="1"/>
      <protection/>
    </xf>
    <xf numFmtId="0" fontId="3" fillId="0" borderId="11" xfId="62" applyNumberFormat="1" applyFont="1" applyFill="1" applyBorder="1" applyAlignment="1">
      <alignment horizontal="center" vertical="top"/>
      <protection/>
    </xf>
    <xf numFmtId="0" fontId="2" fillId="0" borderId="11" xfId="62" applyNumberFormat="1" applyFont="1" applyFill="1" applyBorder="1" applyAlignment="1">
      <alignment vertical="top" wrapText="1"/>
      <protection/>
    </xf>
    <xf numFmtId="180" fontId="3" fillId="0" borderId="11" xfId="62" applyNumberFormat="1" applyFont="1" applyFill="1" applyBorder="1" applyAlignment="1">
      <alignment vertical="top"/>
      <protection/>
    </xf>
    <xf numFmtId="0" fontId="3" fillId="0" borderId="11" xfId="62" applyNumberFormat="1" applyFont="1" applyFill="1" applyBorder="1" applyAlignment="1">
      <alignment vertical="top"/>
      <protection/>
    </xf>
    <xf numFmtId="0" fontId="2" fillId="0" borderId="15" xfId="58" applyNumberFormat="1" applyFont="1" applyFill="1" applyBorder="1" applyAlignment="1" applyProtection="1">
      <alignment horizontal="center" vertical="top" wrapText="1"/>
      <protection locked="0"/>
    </xf>
    <xf numFmtId="0" fontId="2" fillId="0" borderId="11" xfId="58" applyNumberFormat="1" applyFont="1" applyFill="1" applyBorder="1" applyAlignment="1" applyProtection="1">
      <alignment horizontal="center" vertical="top" wrapText="1"/>
      <protection locked="0"/>
    </xf>
    <xf numFmtId="180" fontId="2" fillId="0" borderId="16" xfId="62" applyNumberFormat="1" applyFont="1" applyFill="1" applyBorder="1" applyAlignment="1">
      <alignment horizontal="right" vertical="top"/>
      <protection/>
    </xf>
    <xf numFmtId="0" fontId="3" fillId="0" borderId="11" xfId="62" applyNumberFormat="1" applyFont="1" applyFill="1" applyBorder="1" applyAlignment="1">
      <alignment vertical="top" wrapText="1"/>
      <protection/>
    </xf>
    <xf numFmtId="0" fontId="2" fillId="0" borderId="11" xfId="62" applyNumberFormat="1" applyFont="1" applyFill="1" applyBorder="1" applyAlignment="1">
      <alignment horizontal="left" vertical="top"/>
      <protection/>
    </xf>
    <xf numFmtId="0" fontId="2" fillId="0" borderId="14" xfId="62" applyNumberFormat="1" applyFont="1" applyFill="1" applyBorder="1" applyAlignment="1">
      <alignment horizontal="left" vertical="top"/>
      <protection/>
    </xf>
    <xf numFmtId="0" fontId="2" fillId="0" borderId="17" xfId="62" applyNumberFormat="1" applyFont="1" applyFill="1" applyBorder="1" applyAlignment="1">
      <alignment horizontal="left" vertical="top"/>
      <protection/>
    </xf>
    <xf numFmtId="0" fontId="14" fillId="0" borderId="10" xfId="62" applyNumberFormat="1" applyFont="1" applyFill="1" applyBorder="1" applyAlignment="1" applyProtection="1">
      <alignment vertical="center" wrapText="1"/>
      <protection locked="0"/>
    </xf>
    <xf numFmtId="0" fontId="68" fillId="33" borderId="10" xfId="62" applyNumberFormat="1" applyFont="1" applyFill="1" applyBorder="1" applyAlignment="1" applyProtection="1">
      <alignment vertical="center" wrapText="1"/>
      <protection locked="0"/>
    </xf>
    <xf numFmtId="183" fontId="69" fillId="33" borderId="10" xfId="67" applyNumberFormat="1" applyFont="1" applyFill="1" applyBorder="1" applyAlignment="1" applyProtection="1">
      <alignment horizontal="center" vertical="center"/>
      <protection locked="0"/>
    </xf>
    <xf numFmtId="0" fontId="64" fillId="0" borderId="10" xfId="62" applyNumberFormat="1" applyFont="1" applyFill="1" applyBorder="1" applyAlignment="1">
      <alignment vertical="top"/>
      <protection/>
    </xf>
    <xf numFmtId="0" fontId="13" fillId="0" borderId="10" xfId="62" applyNumberFormat="1" applyFont="1" applyFill="1" applyBorder="1" applyAlignment="1" applyProtection="1">
      <alignment vertical="center" wrapText="1"/>
      <protection locked="0"/>
    </xf>
    <xf numFmtId="0" fontId="13" fillId="0" borderId="10" xfId="67" applyNumberFormat="1" applyFont="1" applyFill="1" applyBorder="1" applyAlignment="1" applyProtection="1">
      <alignment vertical="center" wrapText="1"/>
      <protection locked="0"/>
    </xf>
    <xf numFmtId="0" fontId="14" fillId="0" borderId="10" xfId="62" applyNumberFormat="1" applyFont="1" applyFill="1" applyBorder="1" applyAlignment="1" applyProtection="1">
      <alignment vertical="center" wrapText="1"/>
      <protection/>
    </xf>
    <xf numFmtId="180" fontId="70" fillId="0" borderId="11" xfId="62" applyNumberFormat="1" applyFont="1" applyFill="1" applyBorder="1" applyAlignment="1">
      <alignment vertical="top"/>
      <protection/>
    </xf>
    <xf numFmtId="0" fontId="11" fillId="0" borderId="0" xfId="62" applyNumberFormat="1" applyFill="1">
      <alignment/>
      <protection/>
    </xf>
    <xf numFmtId="180" fontId="6" fillId="0" borderId="18" xfId="62" applyNumberFormat="1" applyFont="1" applyFill="1" applyBorder="1" applyAlignment="1">
      <alignment horizontal="right" vertical="top"/>
      <protection/>
    </xf>
    <xf numFmtId="0" fontId="2" fillId="34" borderId="16" xfId="62" applyNumberFormat="1" applyFont="1" applyFill="1" applyBorder="1" applyAlignment="1">
      <alignment horizontal="right" vertical="top"/>
      <protection/>
    </xf>
    <xf numFmtId="2" fontId="3" fillId="0" borderId="11" xfId="44" applyNumberFormat="1" applyFont="1" applyFill="1" applyBorder="1" applyAlignment="1">
      <alignment horizontal="center" vertical="center"/>
    </xf>
    <xf numFmtId="0" fontId="2" fillId="0" borderId="11" xfId="58" applyNumberFormat="1" applyFont="1" applyFill="1" applyBorder="1" applyAlignment="1" applyProtection="1">
      <alignment horizontal="right" vertical="center"/>
      <protection locked="0"/>
    </xf>
    <xf numFmtId="0" fontId="3" fillId="0" borderId="11" xfId="62" applyNumberFormat="1" applyFont="1" applyFill="1" applyBorder="1" applyAlignment="1">
      <alignment vertical="center"/>
      <protection/>
    </xf>
    <xf numFmtId="0" fontId="3" fillId="0" borderId="11" xfId="58" applyNumberFormat="1" applyFont="1" applyFill="1" applyBorder="1" applyAlignment="1">
      <alignment vertical="center"/>
      <protection/>
    </xf>
    <xf numFmtId="0" fontId="2" fillId="0" borderId="11" xfId="58" applyNumberFormat="1" applyFont="1" applyFill="1" applyBorder="1" applyAlignment="1" applyProtection="1">
      <alignment horizontal="left" vertical="center"/>
      <protection locked="0"/>
    </xf>
    <xf numFmtId="0" fontId="2" fillId="33" borderId="11" xfId="58" applyNumberFormat="1" applyFont="1" applyFill="1" applyBorder="1" applyAlignment="1" applyProtection="1">
      <alignment horizontal="right" vertical="center"/>
      <protection locked="0"/>
    </xf>
    <xf numFmtId="0" fontId="2" fillId="0" borderId="11" xfId="58" applyNumberFormat="1" applyFont="1" applyFill="1" applyBorder="1" applyAlignment="1" applyProtection="1">
      <alignment horizontal="center" vertical="center" wrapText="1"/>
      <protection locked="0"/>
    </xf>
    <xf numFmtId="0" fontId="3" fillId="0" borderId="11" xfId="62"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0" fontId="71" fillId="0" borderId="11" xfId="62" applyNumberFormat="1" applyFont="1" applyFill="1" applyBorder="1" applyAlignment="1">
      <alignment horizontal="left" vertical="center" wrapText="1" readingOrder="1"/>
      <protection/>
    </xf>
    <xf numFmtId="43"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1" xfId="58" applyNumberFormat="1" applyFont="1" applyFill="1" applyBorder="1" applyAlignment="1">
      <alignment horizontal="center" vertical="center"/>
      <protection/>
    </xf>
    <xf numFmtId="2" fontId="3" fillId="0" borderId="11" xfId="58"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3" fillId="0" borderId="11" xfId="0" applyFont="1" applyFill="1" applyBorder="1" applyAlignment="1">
      <alignment horizontal="left" vertical="top" wrapText="1"/>
    </xf>
    <xf numFmtId="2" fontId="3" fillId="0" borderId="0" xfId="0" applyNumberFormat="1" applyFont="1" applyFill="1" applyAlignment="1">
      <alignment horizontal="center" vertical="center"/>
    </xf>
    <xf numFmtId="2" fontId="3" fillId="0" borderId="12" xfId="0" applyNumberFormat="1" applyFont="1" applyFill="1" applyBorder="1" applyAlignment="1">
      <alignment horizontal="center" vertical="center"/>
    </xf>
    <xf numFmtId="0" fontId="2" fillId="0" borderId="12" xfId="62" applyNumberFormat="1" applyFont="1" applyFill="1" applyBorder="1" applyAlignment="1">
      <alignment horizontal="left" vertical="top"/>
      <protection/>
    </xf>
    <xf numFmtId="0" fontId="2" fillId="0" borderId="19" xfId="62" applyNumberFormat="1" applyFont="1" applyFill="1" applyBorder="1" applyAlignment="1">
      <alignment horizontal="left" vertical="top"/>
      <protection/>
    </xf>
    <xf numFmtId="0" fontId="3" fillId="0" borderId="20" xfId="62" applyNumberFormat="1" applyFont="1" applyFill="1" applyBorder="1" applyAlignment="1">
      <alignment vertical="top"/>
      <protection/>
    </xf>
    <xf numFmtId="0" fontId="3" fillId="0" borderId="0" xfId="62" applyNumberFormat="1" applyFont="1" applyFill="1" applyBorder="1" applyAlignment="1">
      <alignment vertical="top"/>
      <protection/>
    </xf>
    <xf numFmtId="0" fontId="6" fillId="0" borderId="21" xfId="62" applyNumberFormat="1" applyFont="1" applyFill="1" applyBorder="1" applyAlignment="1">
      <alignment vertical="top"/>
      <protection/>
    </xf>
    <xf numFmtId="0" fontId="3" fillId="0" borderId="21" xfId="62" applyNumberFormat="1" applyFont="1" applyFill="1" applyBorder="1" applyAlignment="1">
      <alignment vertical="top"/>
      <protection/>
    </xf>
    <xf numFmtId="180" fontId="6" fillId="0" borderId="22" xfId="62" applyNumberFormat="1" applyFont="1" applyFill="1" applyBorder="1" applyAlignment="1">
      <alignment vertical="top"/>
      <protection/>
    </xf>
    <xf numFmtId="0" fontId="3" fillId="0" borderId="12" xfId="62" applyNumberFormat="1" applyFont="1" applyFill="1" applyBorder="1" applyAlignment="1">
      <alignment vertical="top" wrapText="1"/>
      <protection/>
    </xf>
    <xf numFmtId="180" fontId="2" fillId="34" borderId="11" xfId="62" applyNumberFormat="1" applyFont="1" applyFill="1" applyBorder="1" applyAlignment="1">
      <alignment horizontal="center" vertical="center"/>
      <protection/>
    </xf>
    <xf numFmtId="180" fontId="2" fillId="0" borderId="11" xfId="61" applyNumberFormat="1" applyFont="1" applyFill="1" applyBorder="1" applyAlignment="1">
      <alignment horizontal="center" vertical="center"/>
      <protection/>
    </xf>
    <xf numFmtId="2" fontId="6" fillId="0" borderId="12" xfId="62" applyNumberFormat="1" applyFont="1" applyFill="1" applyBorder="1" applyAlignment="1">
      <alignment vertical="top"/>
      <protection/>
    </xf>
    <xf numFmtId="0" fontId="72" fillId="0" borderId="11" xfId="0" applyFont="1" applyFill="1" applyBorder="1" applyAlignment="1">
      <alignment horizontal="left" vertical="top" wrapText="1"/>
    </xf>
    <xf numFmtId="2" fontId="17" fillId="0" borderId="11" xfId="62" applyNumberFormat="1" applyFont="1" applyFill="1" applyBorder="1" applyAlignment="1">
      <alignment horizontal="center" vertical="center"/>
      <protection/>
    </xf>
    <xf numFmtId="0" fontId="72" fillId="0" borderId="11" xfId="0" applyNumberFormat="1" applyFont="1" applyFill="1" applyBorder="1" applyAlignment="1">
      <alignment horizontal="left" vertical="top" wrapText="1"/>
    </xf>
    <xf numFmtId="2" fontId="17" fillId="0" borderId="14" xfId="62" applyNumberFormat="1" applyFont="1" applyFill="1" applyBorder="1" applyAlignment="1">
      <alignment horizontal="center" vertical="center"/>
      <protection/>
    </xf>
    <xf numFmtId="182" fontId="72" fillId="0" borderId="11" xfId="0" applyNumberFormat="1" applyFont="1" applyFill="1" applyBorder="1" applyAlignment="1">
      <alignment horizontal="center" vertical="center"/>
    </xf>
    <xf numFmtId="0" fontId="72" fillId="0" borderId="11" xfId="0" applyFont="1" applyFill="1" applyBorder="1" applyAlignment="1">
      <alignment horizontal="center" vertical="center"/>
    </xf>
    <xf numFmtId="2" fontId="72" fillId="0" borderId="11" xfId="0" applyNumberFormat="1" applyFont="1" applyFill="1" applyBorder="1" applyAlignment="1">
      <alignment horizontal="center" vertical="center"/>
    </xf>
    <xf numFmtId="0" fontId="72" fillId="0" borderId="11" xfId="0" applyFont="1" applyFill="1" applyBorder="1" applyAlignment="1">
      <alignment vertical="top" wrapText="1"/>
    </xf>
    <xf numFmtId="0" fontId="72" fillId="0" borderId="11" xfId="0" applyNumberFormat="1" applyFont="1" applyFill="1" applyBorder="1" applyAlignment="1">
      <alignment vertical="top" wrapText="1"/>
    </xf>
    <xf numFmtId="2" fontId="72" fillId="0" borderId="11" xfId="0" applyNumberFormat="1" applyFont="1" applyFill="1" applyBorder="1" applyAlignment="1">
      <alignment horizontal="center" vertical="center" wrapText="1"/>
    </xf>
    <xf numFmtId="0" fontId="72" fillId="0" borderId="11" xfId="0" applyFont="1" applyFill="1" applyBorder="1" applyAlignment="1">
      <alignment horizontal="center" vertical="center" wrapText="1"/>
    </xf>
    <xf numFmtId="2" fontId="72" fillId="34" borderId="11" xfId="62" applyNumberFormat="1" applyFont="1" applyFill="1" applyBorder="1" applyAlignment="1">
      <alignment horizontal="center" vertical="center"/>
      <protection/>
    </xf>
    <xf numFmtId="2" fontId="72" fillId="34" borderId="11" xfId="44" applyNumberFormat="1" applyFont="1" applyFill="1" applyBorder="1" applyAlignment="1">
      <alignment horizontal="center" vertical="center"/>
    </xf>
    <xf numFmtId="43" fontId="72" fillId="34" borderId="11" xfId="42" applyNumberFormat="1" applyFont="1" applyFill="1" applyBorder="1" applyAlignment="1">
      <alignment horizontal="center" vertical="center"/>
    </xf>
    <xf numFmtId="2" fontId="72" fillId="34" borderId="11" xfId="0" applyNumberFormat="1" applyFont="1" applyFill="1" applyBorder="1" applyAlignment="1">
      <alignment horizontal="center" vertical="center"/>
    </xf>
    <xf numFmtId="2" fontId="72" fillId="34" borderId="11" xfId="0" applyNumberFormat="1" applyFont="1" applyFill="1" applyBorder="1" applyAlignment="1">
      <alignment horizontal="center" vertical="center" wrapText="1"/>
    </xf>
    <xf numFmtId="0" fontId="72" fillId="34" borderId="11" xfId="60" applyFont="1" applyFill="1" applyBorder="1" applyAlignment="1">
      <alignment horizontal="center" vertical="center" wrapText="1"/>
      <protection/>
    </xf>
    <xf numFmtId="2" fontId="72" fillId="0" borderId="11" xfId="0" applyNumberFormat="1" applyFont="1" applyBorder="1" applyAlignment="1">
      <alignment horizontal="center" vertical="center"/>
    </xf>
    <xf numFmtId="2" fontId="3" fillId="34" borderId="11" xfId="0" applyNumberFormat="1" applyFont="1" applyFill="1" applyBorder="1" applyAlignment="1">
      <alignment horizontal="center" vertical="center"/>
    </xf>
    <xf numFmtId="0" fontId="0" fillId="0" borderId="11" xfId="58" applyNumberFormat="1" applyFill="1" applyBorder="1" applyAlignment="1">
      <alignment horizontal="center" vertical="center"/>
      <protection/>
    </xf>
    <xf numFmtId="2" fontId="0" fillId="0" borderId="11" xfId="58" applyNumberFormat="1" applyFill="1" applyBorder="1" applyAlignment="1">
      <alignment horizontal="center" vertical="center"/>
      <protection/>
    </xf>
    <xf numFmtId="0" fontId="72" fillId="0" borderId="11" xfId="0" applyFont="1" applyFill="1" applyBorder="1" applyAlignment="1">
      <alignment horizontal="justify" vertical="top" wrapText="1"/>
    </xf>
    <xf numFmtId="0" fontId="72" fillId="0" borderId="11" xfId="58" applyNumberFormat="1" applyFont="1" applyFill="1" applyBorder="1" applyAlignment="1">
      <alignment horizontal="center" vertical="center"/>
      <protection/>
    </xf>
    <xf numFmtId="43" fontId="72" fillId="0" borderId="11" xfId="42" applyNumberFormat="1" applyFont="1" applyFill="1" applyBorder="1" applyAlignment="1">
      <alignment horizontal="center" vertical="center"/>
    </xf>
    <xf numFmtId="0" fontId="72" fillId="0" borderId="11" xfId="60" applyNumberFormat="1" applyFont="1" applyFill="1" applyBorder="1" applyAlignment="1">
      <alignment horizontal="center" vertical="center"/>
      <protection/>
    </xf>
    <xf numFmtId="0" fontId="72" fillId="0" borderId="11" xfId="60" applyFont="1" applyFill="1" applyBorder="1" applyAlignment="1">
      <alignment horizontal="center" vertical="center" wrapText="1"/>
      <protection/>
    </xf>
    <xf numFmtId="182" fontId="3" fillId="0" borderId="11" xfId="0" applyNumberFormat="1" applyFont="1" applyFill="1" applyBorder="1" applyAlignment="1">
      <alignment horizontal="center" vertical="center"/>
    </xf>
    <xf numFmtId="0" fontId="3" fillId="0" borderId="0" xfId="0" applyFont="1" applyFill="1" applyBorder="1" applyAlignment="1">
      <alignment horizontal="justify" vertical="top" wrapText="1"/>
    </xf>
    <xf numFmtId="2" fontId="72" fillId="0" borderId="11" xfId="60" applyNumberFormat="1" applyFont="1" applyFill="1" applyBorder="1" applyAlignment="1">
      <alignment horizontal="center" vertical="center"/>
      <protection/>
    </xf>
    <xf numFmtId="0" fontId="3" fillId="0" borderId="11" xfId="0" applyFont="1" applyFill="1" applyBorder="1" applyAlignment="1">
      <alignment horizontal="justify" vertical="top" wrapText="1"/>
    </xf>
    <xf numFmtId="2" fontId="72" fillId="0" borderId="11" xfId="42" applyNumberFormat="1" applyFont="1" applyFill="1" applyBorder="1" applyAlignment="1">
      <alignment horizontal="center" vertical="center"/>
    </xf>
    <xf numFmtId="0" fontId="72" fillId="0" borderId="11" xfId="60" applyFont="1" applyFill="1" applyBorder="1" applyAlignment="1">
      <alignment horizontal="center" vertical="center"/>
      <protection/>
    </xf>
    <xf numFmtId="0" fontId="3" fillId="0" borderId="11" xfId="60" applyFont="1" applyFill="1" applyBorder="1" applyAlignment="1">
      <alignment horizontal="justify" vertical="top" wrapText="1"/>
      <protection/>
    </xf>
    <xf numFmtId="2" fontId="72" fillId="0" borderId="11" xfId="60" applyNumberFormat="1" applyFont="1" applyFill="1" applyBorder="1" applyAlignment="1">
      <alignment horizontal="center" vertical="center" wrapText="1"/>
      <protection/>
    </xf>
    <xf numFmtId="0" fontId="73" fillId="0" borderId="11" xfId="0" applyFont="1" applyFill="1" applyBorder="1" applyAlignment="1">
      <alignment horizontal="justify" vertical="top" wrapText="1"/>
    </xf>
    <xf numFmtId="2" fontId="72" fillId="0" borderId="11" xfId="0" applyNumberFormat="1" applyFont="1" applyFill="1" applyBorder="1" applyAlignment="1">
      <alignment vertical="center"/>
    </xf>
    <xf numFmtId="2" fontId="72" fillId="0" borderId="11" xfId="58" applyNumberFormat="1" applyFont="1" applyFill="1" applyBorder="1" applyAlignment="1">
      <alignment horizontal="center" vertical="center"/>
      <protection/>
    </xf>
    <xf numFmtId="0" fontId="3" fillId="0" borderId="11" xfId="60" applyNumberFormat="1" applyFont="1" applyFill="1" applyBorder="1" applyAlignment="1">
      <alignment horizontal="center" vertical="center"/>
      <protection/>
    </xf>
    <xf numFmtId="2" fontId="3" fillId="0" borderId="11" xfId="62" applyNumberFormat="1" applyFont="1" applyFill="1" applyBorder="1" applyAlignment="1">
      <alignment horizontal="center" vertical="center"/>
      <protection/>
    </xf>
    <xf numFmtId="182" fontId="3" fillId="0" borderId="11" xfId="62" applyNumberFormat="1" applyFont="1" applyFill="1" applyBorder="1" applyAlignment="1">
      <alignment horizontal="center" vertical="center"/>
      <protection/>
    </xf>
    <xf numFmtId="2" fontId="72" fillId="0" borderId="11" xfId="62" applyNumberFormat="1" applyFont="1" applyFill="1" applyBorder="1" applyAlignment="1">
      <alignment horizontal="center" vertical="center"/>
      <protection/>
    </xf>
    <xf numFmtId="182" fontId="72" fillId="0" borderId="11" xfId="62" applyNumberFormat="1" applyFont="1" applyFill="1" applyBorder="1" applyAlignment="1">
      <alignment horizontal="center" vertical="center"/>
      <protection/>
    </xf>
    <xf numFmtId="2" fontId="72" fillId="0" borderId="11" xfId="44" applyNumberFormat="1" applyFont="1" applyFill="1" applyBorder="1" applyAlignment="1">
      <alignment horizontal="center" vertical="center"/>
    </xf>
    <xf numFmtId="2" fontId="72" fillId="0" borderId="11" xfId="46" applyNumberFormat="1" applyFont="1" applyFill="1" applyBorder="1" applyAlignment="1">
      <alignment horizontal="center" vertical="center"/>
    </xf>
    <xf numFmtId="0" fontId="6" fillId="0" borderId="14" xfId="62" applyNumberFormat="1" applyFont="1" applyFill="1" applyBorder="1" applyAlignment="1">
      <alignment horizontal="center" vertical="top" wrapText="1"/>
      <protection/>
    </xf>
    <xf numFmtId="0" fontId="6" fillId="0" borderId="17" xfId="62" applyNumberFormat="1" applyFont="1" applyFill="1" applyBorder="1" applyAlignment="1">
      <alignment horizontal="center" vertical="top" wrapText="1"/>
      <protection/>
    </xf>
    <xf numFmtId="0" fontId="6" fillId="0" borderId="23" xfId="62" applyNumberFormat="1" applyFont="1" applyFill="1" applyBorder="1" applyAlignment="1">
      <alignment horizontal="center" vertical="top" wrapText="1"/>
      <protection/>
    </xf>
    <xf numFmtId="0" fontId="2" fillId="0" borderId="14"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2" fillId="0" borderId="23" xfId="58" applyNumberFormat="1" applyFont="1" applyFill="1" applyBorder="1" applyAlignment="1">
      <alignment horizontal="center" vertical="center" wrapText="1"/>
      <protection/>
    </xf>
    <xf numFmtId="0" fontId="74"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3" fillId="0" borderId="21" xfId="58" applyNumberFormat="1" applyFont="1" applyFill="1" applyBorder="1" applyAlignment="1" applyProtection="1">
      <alignment horizontal="center" wrapText="1"/>
      <protection locked="0"/>
    </xf>
    <xf numFmtId="0" fontId="2" fillId="33" borderId="14" xfId="62" applyNumberFormat="1" applyFont="1" applyFill="1" applyBorder="1" applyAlignment="1" applyProtection="1">
      <alignment horizontal="left" vertical="top"/>
      <protection locked="0"/>
    </xf>
    <xf numFmtId="0" fontId="2" fillId="0" borderId="17" xfId="62" applyNumberFormat="1" applyFont="1" applyFill="1" applyBorder="1" applyAlignment="1" applyProtection="1">
      <alignment horizontal="left" vertical="top"/>
      <protection locked="0"/>
    </xf>
    <xf numFmtId="0" fontId="2" fillId="0" borderId="23" xfId="62"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3"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08"/>
  <sheetViews>
    <sheetView showGridLines="0" zoomScale="80" zoomScaleNormal="80" zoomScalePageLayoutView="0" workbookViewId="0" topLeftCell="A1">
      <selection activeCell="A4" sqref="A4:BC4"/>
    </sheetView>
  </sheetViews>
  <sheetFormatPr defaultColWidth="9.140625" defaultRowHeight="15"/>
  <cols>
    <col min="1" max="1" width="13.57421875" style="26" customWidth="1"/>
    <col min="2" max="2" width="44.57421875" style="26" customWidth="1"/>
    <col min="3" max="3" width="13.42187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1"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56" width="9.140625" style="26" customWidth="1"/>
    <col min="57" max="57" width="16.421875" style="26" hidden="1" customWidth="1"/>
    <col min="58" max="58" width="19.421875" style="26" hidden="1" customWidth="1"/>
    <col min="59" max="59" width="22.28125" style="26" hidden="1" customWidth="1"/>
    <col min="60" max="60" width="15.8515625" style="26" hidden="1" customWidth="1"/>
    <col min="61" max="61" width="14.7109375" style="26" hidden="1" customWidth="1"/>
    <col min="62" max="62" width="13.140625" style="26" hidden="1" customWidth="1"/>
    <col min="63" max="63" width="14.8515625" style="26" hidden="1" customWidth="1"/>
    <col min="64" max="64" width="13.28125" style="26" hidden="1" customWidth="1"/>
    <col min="65" max="65" width="16.28125" style="26" hidden="1" customWidth="1"/>
    <col min="66" max="66" width="14.8515625" style="26" hidden="1" customWidth="1"/>
    <col min="67" max="67" width="14.140625" style="26" hidden="1" customWidth="1"/>
    <col min="68" max="68" width="13.421875" style="26" hidden="1" customWidth="1"/>
    <col min="69" max="69" width="14.8515625" style="26" hidden="1" customWidth="1"/>
    <col min="70" max="70" width="15.00390625" style="26" hidden="1" customWidth="1"/>
    <col min="71" max="71" width="12.7109375" style="26" hidden="1" customWidth="1"/>
    <col min="72" max="72" width="12.57421875" style="26" hidden="1" customWidth="1"/>
    <col min="73" max="238" width="9.140625" style="26" customWidth="1"/>
    <col min="239" max="243" width="9.140625" style="27" customWidth="1"/>
    <col min="244" max="16384" width="9.140625" style="26" customWidth="1"/>
  </cols>
  <sheetData>
    <row r="1" spans="1:243" s="1" customFormat="1" ht="27" customHeight="1">
      <c r="A1" s="133" t="str">
        <f>B2&amp;" BoQ"</f>
        <v>Percentage BoQ</v>
      </c>
      <c r="B1" s="133"/>
      <c r="C1" s="133"/>
      <c r="D1" s="133"/>
      <c r="E1" s="133"/>
      <c r="F1" s="133"/>
      <c r="G1" s="133"/>
      <c r="H1" s="133"/>
      <c r="I1" s="133"/>
      <c r="J1" s="133"/>
      <c r="K1" s="133"/>
      <c r="L1" s="133"/>
      <c r="O1" s="2"/>
      <c r="P1" s="2"/>
      <c r="Q1" s="3"/>
      <c r="IE1" s="3"/>
      <c r="IF1" s="3"/>
      <c r="IG1" s="3"/>
      <c r="IH1" s="3"/>
      <c r="II1" s="3"/>
    </row>
    <row r="2" spans="1:17" s="1" customFormat="1" ht="25.5" customHeight="1" hidden="1">
      <c r="A2" s="28" t="s">
        <v>4</v>
      </c>
      <c r="B2" s="28" t="s">
        <v>63</v>
      </c>
      <c r="C2" s="28" t="s">
        <v>5</v>
      </c>
      <c r="D2" s="28" t="s">
        <v>6</v>
      </c>
      <c r="E2" s="28"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34" t="s">
        <v>457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IE4" s="6"/>
      <c r="IF4" s="6"/>
      <c r="IG4" s="6"/>
      <c r="IH4" s="6"/>
      <c r="II4" s="6"/>
    </row>
    <row r="5" spans="1:243" s="5" customFormat="1" ht="52.5" customHeight="1">
      <c r="A5" s="134" t="s">
        <v>455</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IE5" s="6"/>
      <c r="IF5" s="6"/>
      <c r="IG5" s="6"/>
      <c r="IH5" s="6"/>
      <c r="II5" s="6"/>
    </row>
    <row r="6" spans="1:243" s="5" customFormat="1" ht="30.75" customHeight="1">
      <c r="A6" s="134" t="s">
        <v>456</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IE6" s="6"/>
      <c r="IF6" s="6"/>
      <c r="IG6" s="6"/>
      <c r="IH6" s="6"/>
      <c r="II6" s="6"/>
    </row>
    <row r="7" spans="1:243" s="5" customFormat="1" ht="29.25" customHeight="1" hidden="1">
      <c r="A7" s="135" t="s">
        <v>8</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IE7" s="6"/>
      <c r="IF7" s="6"/>
      <c r="IG7" s="6"/>
      <c r="IH7" s="6"/>
      <c r="II7" s="6"/>
    </row>
    <row r="8" spans="1:243" s="7" customFormat="1" ht="37.5" customHeight="1">
      <c r="A8" s="29" t="s">
        <v>9</v>
      </c>
      <c r="B8" s="136"/>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8"/>
      <c r="IE8" s="8"/>
      <c r="IF8" s="8"/>
      <c r="IG8" s="8"/>
      <c r="IH8" s="8"/>
      <c r="II8" s="8"/>
    </row>
    <row r="9" spans="1:243" s="9" customFormat="1" ht="61.5" customHeight="1">
      <c r="A9" s="130" t="s">
        <v>10</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2"/>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2">
        <v>1</v>
      </c>
      <c r="B13" s="33" t="s">
        <v>144</v>
      </c>
      <c r="C13" s="63" t="s">
        <v>34</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53"/>
      <c r="BB13" s="38"/>
      <c r="BC13" s="39"/>
      <c r="IE13" s="22">
        <v>1</v>
      </c>
      <c r="IF13" s="22" t="s">
        <v>35</v>
      </c>
      <c r="IG13" s="22" t="s">
        <v>36</v>
      </c>
      <c r="IH13" s="22">
        <v>10</v>
      </c>
      <c r="II13" s="22" t="s">
        <v>37</v>
      </c>
    </row>
    <row r="14" spans="1:243" s="21" customFormat="1" ht="102.75" customHeight="1">
      <c r="A14" s="32">
        <v>2</v>
      </c>
      <c r="B14" s="112" t="s">
        <v>153</v>
      </c>
      <c r="C14" s="63" t="s">
        <v>38</v>
      </c>
      <c r="D14" s="122">
        <v>22.037</v>
      </c>
      <c r="E14" s="107" t="s">
        <v>150</v>
      </c>
      <c r="F14" s="123">
        <v>64.048544</v>
      </c>
      <c r="G14" s="65">
        <f aca="true" t="shared" si="0" ref="G14:G26">F14*D14</f>
        <v>1411.437764128</v>
      </c>
      <c r="H14" s="55"/>
      <c r="I14" s="56" t="s">
        <v>40</v>
      </c>
      <c r="J14" s="57">
        <f aca="true" t="shared" si="1" ref="J14:J62">IF(I14="Less(-)",-1,1)</f>
        <v>1</v>
      </c>
      <c r="K14" s="58" t="s">
        <v>64</v>
      </c>
      <c r="L14" s="58" t="s">
        <v>7</v>
      </c>
      <c r="M14" s="59"/>
      <c r="N14" s="55"/>
      <c r="O14" s="55"/>
      <c r="P14" s="60"/>
      <c r="Q14" s="55"/>
      <c r="R14" s="55"/>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80">
        <f aca="true" t="shared" si="2" ref="BA14:BA62">total_amount_ba($B$2,$D$2,D14,F14,J14,K14,M14)</f>
        <v>1411.437764128</v>
      </c>
      <c r="BB14" s="81">
        <f aca="true" t="shared" si="3" ref="BB14:BB62">BA14+SUM(N14:AZ14)</f>
        <v>1411.437764128</v>
      </c>
      <c r="BC14" s="61" t="str">
        <f aca="true" t="shared" si="4" ref="BC14:BC62">SpellNumber(L14,BB14)</f>
        <v>INR  One Thousand Four Hundred &amp; Eleven  and Paise Forty Four Only</v>
      </c>
      <c r="BE14" s="65">
        <v>2056</v>
      </c>
      <c r="BF14" s="54">
        <v>24</v>
      </c>
      <c r="BG14" s="67">
        <f aca="true" t="shared" si="5" ref="BG14:BG63">BF14*1.12*1.01</f>
        <v>27.1488</v>
      </c>
      <c r="BH14" s="67">
        <f aca="true" t="shared" si="6" ref="BH14:BH63">BE14*1.12*1.01</f>
        <v>2325.7472000000002</v>
      </c>
      <c r="BJ14" s="84">
        <v>10</v>
      </c>
      <c r="BK14" s="84">
        <v>10</v>
      </c>
      <c r="BL14" s="67">
        <f aca="true" t="shared" si="7" ref="BL14:BL63">BK14*1.12*1.01</f>
        <v>11.312000000000001</v>
      </c>
      <c r="BM14" s="94">
        <v>10</v>
      </c>
      <c r="BN14" s="67">
        <f aca="true" t="shared" si="8" ref="BN14:BN63">BM14*1.12*1.01</f>
        <v>11.312000000000001</v>
      </c>
      <c r="BP14" s="111">
        <v>56.62</v>
      </c>
      <c r="BQ14" s="67">
        <f aca="true" t="shared" si="9" ref="BQ14:BQ68">BP14*1.12*1.01</f>
        <v>64.048544</v>
      </c>
      <c r="BS14" s="123">
        <v>56.62</v>
      </c>
      <c r="BT14" s="67">
        <f>BS14*1.12*1.01</f>
        <v>64.048544</v>
      </c>
      <c r="IE14" s="22">
        <v>3</v>
      </c>
      <c r="IF14" s="22" t="s">
        <v>48</v>
      </c>
      <c r="IG14" s="22" t="s">
        <v>49</v>
      </c>
      <c r="IH14" s="22">
        <v>10</v>
      </c>
      <c r="II14" s="22" t="s">
        <v>39</v>
      </c>
    </row>
    <row r="15" spans="1:243" s="21" customFormat="1" ht="76.5" customHeight="1">
      <c r="A15" s="32">
        <v>3</v>
      </c>
      <c r="B15" s="112" t="s">
        <v>154</v>
      </c>
      <c r="C15" s="63" t="s">
        <v>42</v>
      </c>
      <c r="D15" s="124">
        <v>395</v>
      </c>
      <c r="E15" s="107" t="s">
        <v>145</v>
      </c>
      <c r="F15" s="123">
        <v>23.755200000000002</v>
      </c>
      <c r="G15" s="65">
        <f t="shared" si="0"/>
        <v>9383.304</v>
      </c>
      <c r="H15" s="55"/>
      <c r="I15" s="56" t="s">
        <v>40</v>
      </c>
      <c r="J15" s="57">
        <f t="shared" si="1"/>
        <v>1</v>
      </c>
      <c r="K15" s="58" t="s">
        <v>64</v>
      </c>
      <c r="L15" s="58" t="s">
        <v>7</v>
      </c>
      <c r="M15" s="59"/>
      <c r="N15" s="55"/>
      <c r="O15" s="55"/>
      <c r="P15" s="60"/>
      <c r="Q15" s="55"/>
      <c r="R15" s="55"/>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80">
        <f t="shared" si="2"/>
        <v>9383.304</v>
      </c>
      <c r="BB15" s="81">
        <f t="shared" si="3"/>
        <v>9383.304</v>
      </c>
      <c r="BC15" s="61" t="str">
        <f t="shared" si="4"/>
        <v>INR  Nine Thousand Three Hundred &amp; Eighty Three  and Paise Thirty Only</v>
      </c>
      <c r="BE15" s="65">
        <v>3006</v>
      </c>
      <c r="BF15" s="54">
        <v>110</v>
      </c>
      <c r="BG15" s="67">
        <f t="shared" si="5"/>
        <v>124.43200000000002</v>
      </c>
      <c r="BH15" s="67">
        <f t="shared" si="6"/>
        <v>3400.3872</v>
      </c>
      <c r="BJ15" s="86">
        <v>50</v>
      </c>
      <c r="BK15" s="66">
        <f>BJ15*1.2</f>
        <v>60</v>
      </c>
      <c r="BL15" s="67">
        <f t="shared" si="7"/>
        <v>67.872</v>
      </c>
      <c r="BM15" s="94">
        <v>50</v>
      </c>
      <c r="BN15" s="67">
        <f t="shared" si="8"/>
        <v>56.56000000000001</v>
      </c>
      <c r="BP15" s="111">
        <v>21</v>
      </c>
      <c r="BQ15" s="67">
        <f t="shared" si="9"/>
        <v>23.755200000000002</v>
      </c>
      <c r="BS15" s="123">
        <v>21</v>
      </c>
      <c r="BT15" s="67">
        <f aca="true" t="shared" si="10" ref="BT15:BT78">BS15*1.12*1.01</f>
        <v>23.755200000000002</v>
      </c>
      <c r="IE15" s="22">
        <v>1.01</v>
      </c>
      <c r="IF15" s="22" t="s">
        <v>41</v>
      </c>
      <c r="IG15" s="22" t="s">
        <v>36</v>
      </c>
      <c r="IH15" s="22">
        <v>123.223</v>
      </c>
      <c r="II15" s="22" t="s">
        <v>39</v>
      </c>
    </row>
    <row r="16" spans="1:243" s="21" customFormat="1" ht="84" customHeight="1">
      <c r="A16" s="32">
        <v>4</v>
      </c>
      <c r="B16" s="112" t="s">
        <v>155</v>
      </c>
      <c r="C16" s="63" t="s">
        <v>45</v>
      </c>
      <c r="D16" s="124">
        <v>102</v>
      </c>
      <c r="E16" s="107" t="s">
        <v>145</v>
      </c>
      <c r="F16" s="123">
        <v>11.312000000000001</v>
      </c>
      <c r="G16" s="65">
        <f>F16*D16</f>
        <v>1153.824</v>
      </c>
      <c r="H16" s="55"/>
      <c r="I16" s="56" t="s">
        <v>40</v>
      </c>
      <c r="J16" s="57">
        <f t="shared" si="1"/>
        <v>1</v>
      </c>
      <c r="K16" s="58" t="s">
        <v>64</v>
      </c>
      <c r="L16" s="58" t="s">
        <v>7</v>
      </c>
      <c r="M16" s="59"/>
      <c r="N16" s="55"/>
      <c r="O16" s="55"/>
      <c r="P16" s="60"/>
      <c r="Q16" s="55"/>
      <c r="R16" s="55"/>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80">
        <f>total_amount_ba($B$2,$D$2,D16,F16,J16,K16,M16)</f>
        <v>1153.824</v>
      </c>
      <c r="BB16" s="81">
        <f t="shared" si="3"/>
        <v>1153.824</v>
      </c>
      <c r="BC16" s="61" t="str">
        <f t="shared" si="4"/>
        <v>INR  One Thousand One Hundred &amp; Fifty Three  and Paise Eighty Two Only</v>
      </c>
      <c r="BE16" s="65">
        <v>447</v>
      </c>
      <c r="BF16" s="62">
        <v>633.27</v>
      </c>
      <c r="BG16" s="67">
        <f t="shared" si="5"/>
        <v>716.3550240000001</v>
      </c>
      <c r="BH16" s="67">
        <f t="shared" si="6"/>
        <v>505.6464</v>
      </c>
      <c r="BJ16" s="86">
        <v>48</v>
      </c>
      <c r="BK16" s="66">
        <f>BJ16*1.2</f>
        <v>57.599999999999994</v>
      </c>
      <c r="BL16" s="67">
        <f t="shared" si="7"/>
        <v>65.15712</v>
      </c>
      <c r="BM16" s="95">
        <v>48</v>
      </c>
      <c r="BN16" s="67">
        <f t="shared" si="8"/>
        <v>54.2976</v>
      </c>
      <c r="BP16" s="111">
        <v>10</v>
      </c>
      <c r="BQ16" s="67">
        <f t="shared" si="9"/>
        <v>11.312000000000001</v>
      </c>
      <c r="BS16" s="123">
        <v>10</v>
      </c>
      <c r="BT16" s="67">
        <f t="shared" si="10"/>
        <v>11.312000000000001</v>
      </c>
      <c r="IE16" s="22">
        <v>1.02</v>
      </c>
      <c r="IF16" s="22" t="s">
        <v>43</v>
      </c>
      <c r="IG16" s="22" t="s">
        <v>44</v>
      </c>
      <c r="IH16" s="22">
        <v>213</v>
      </c>
      <c r="II16" s="22" t="s">
        <v>39</v>
      </c>
    </row>
    <row r="17" spans="1:243" s="21" customFormat="1" ht="110.25" customHeight="1">
      <c r="A17" s="32">
        <v>5</v>
      </c>
      <c r="B17" s="112" t="s">
        <v>156</v>
      </c>
      <c r="C17" s="63" t="s">
        <v>47</v>
      </c>
      <c r="D17" s="124">
        <v>30</v>
      </c>
      <c r="E17" s="88" t="s">
        <v>146</v>
      </c>
      <c r="F17" s="123">
        <v>56.56000000000001</v>
      </c>
      <c r="G17" s="65">
        <f t="shared" si="0"/>
        <v>1696.8000000000002</v>
      </c>
      <c r="H17" s="55"/>
      <c r="I17" s="56" t="s">
        <v>40</v>
      </c>
      <c r="J17" s="57">
        <f t="shared" si="1"/>
        <v>1</v>
      </c>
      <c r="K17" s="58" t="s">
        <v>64</v>
      </c>
      <c r="L17" s="58" t="s">
        <v>7</v>
      </c>
      <c r="M17" s="59"/>
      <c r="N17" s="55"/>
      <c r="O17" s="55"/>
      <c r="P17" s="60"/>
      <c r="Q17" s="55"/>
      <c r="R17" s="55"/>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80">
        <f t="shared" si="2"/>
        <v>1696.8000000000002</v>
      </c>
      <c r="BB17" s="81">
        <f t="shared" si="3"/>
        <v>1696.8000000000002</v>
      </c>
      <c r="BC17" s="61" t="str">
        <f t="shared" si="4"/>
        <v>INR  One Thousand Six Hundred &amp; Ninety Six  and Paise Eighty Only</v>
      </c>
      <c r="BE17" s="65">
        <v>497</v>
      </c>
      <c r="BF17" s="54">
        <v>324</v>
      </c>
      <c r="BG17" s="67">
        <f t="shared" si="5"/>
        <v>366.50880000000006</v>
      </c>
      <c r="BH17" s="67">
        <f t="shared" si="6"/>
        <v>562.2064000000001</v>
      </c>
      <c r="BK17" s="84">
        <v>166</v>
      </c>
      <c r="BL17" s="67">
        <f>BK17*1.12*1.01</f>
        <v>187.77920000000003</v>
      </c>
      <c r="BM17" s="95">
        <v>166</v>
      </c>
      <c r="BN17" s="67">
        <f t="shared" si="8"/>
        <v>187.77920000000003</v>
      </c>
      <c r="BP17" s="89">
        <v>50</v>
      </c>
      <c r="BQ17" s="67">
        <f t="shared" si="9"/>
        <v>56.56000000000001</v>
      </c>
      <c r="BS17" s="123">
        <v>50</v>
      </c>
      <c r="BT17" s="67">
        <f t="shared" si="10"/>
        <v>56.56000000000001</v>
      </c>
      <c r="IE17" s="22">
        <v>2</v>
      </c>
      <c r="IF17" s="22" t="s">
        <v>35</v>
      </c>
      <c r="IG17" s="22" t="s">
        <v>46</v>
      </c>
      <c r="IH17" s="22">
        <v>10</v>
      </c>
      <c r="II17" s="22" t="s">
        <v>39</v>
      </c>
    </row>
    <row r="18" spans="1:243" s="21" customFormat="1" ht="75" customHeight="1">
      <c r="A18" s="32">
        <v>6</v>
      </c>
      <c r="B18" s="112" t="s">
        <v>266</v>
      </c>
      <c r="C18" s="63" t="s">
        <v>50</v>
      </c>
      <c r="D18" s="124">
        <v>225</v>
      </c>
      <c r="E18" s="107" t="s">
        <v>145</v>
      </c>
      <c r="F18" s="123">
        <v>6.255536000000001</v>
      </c>
      <c r="G18" s="65">
        <f t="shared" si="0"/>
        <v>1407.4956000000002</v>
      </c>
      <c r="H18" s="55"/>
      <c r="I18" s="56" t="s">
        <v>40</v>
      </c>
      <c r="J18" s="57">
        <f t="shared" si="1"/>
        <v>1</v>
      </c>
      <c r="K18" s="58" t="s">
        <v>64</v>
      </c>
      <c r="L18" s="58" t="s">
        <v>7</v>
      </c>
      <c r="M18" s="59"/>
      <c r="N18" s="55"/>
      <c r="O18" s="55"/>
      <c r="P18" s="60"/>
      <c r="Q18" s="55"/>
      <c r="R18" s="55"/>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80">
        <f t="shared" si="2"/>
        <v>1407.4956000000002</v>
      </c>
      <c r="BB18" s="81">
        <f t="shared" si="3"/>
        <v>1407.4956000000002</v>
      </c>
      <c r="BC18" s="61" t="str">
        <f t="shared" si="4"/>
        <v>INR  One Thousand Four Hundred &amp; Seven  and Paise Fifty Only</v>
      </c>
      <c r="BE18" s="65">
        <v>547</v>
      </c>
      <c r="BF18" s="62">
        <v>4006</v>
      </c>
      <c r="BG18" s="67">
        <f t="shared" si="5"/>
        <v>4531.5872</v>
      </c>
      <c r="BH18" s="67">
        <f t="shared" si="6"/>
        <v>618.7664000000001</v>
      </c>
      <c r="BK18" s="84">
        <v>50</v>
      </c>
      <c r="BL18" s="67">
        <f t="shared" si="7"/>
        <v>56.56000000000001</v>
      </c>
      <c r="BM18" s="95">
        <v>50</v>
      </c>
      <c r="BN18" s="67">
        <f t="shared" si="8"/>
        <v>56.56000000000001</v>
      </c>
      <c r="BP18" s="111">
        <v>5.53</v>
      </c>
      <c r="BQ18" s="67">
        <f t="shared" si="9"/>
        <v>6.255536000000001</v>
      </c>
      <c r="BS18" s="123">
        <v>5.53</v>
      </c>
      <c r="BT18" s="67">
        <f t="shared" si="10"/>
        <v>6.255536000000001</v>
      </c>
      <c r="IE18" s="22">
        <v>3</v>
      </c>
      <c r="IF18" s="22" t="s">
        <v>48</v>
      </c>
      <c r="IG18" s="22" t="s">
        <v>49</v>
      </c>
      <c r="IH18" s="22">
        <v>10</v>
      </c>
      <c r="II18" s="22" t="s">
        <v>39</v>
      </c>
    </row>
    <row r="19" spans="1:243" s="21" customFormat="1" ht="74.25" customHeight="1">
      <c r="A19" s="32">
        <v>7</v>
      </c>
      <c r="B19" s="110" t="s">
        <v>267</v>
      </c>
      <c r="C19" s="63" t="s">
        <v>51</v>
      </c>
      <c r="D19" s="124">
        <v>427.5</v>
      </c>
      <c r="E19" s="106" t="s">
        <v>268</v>
      </c>
      <c r="F19" s="113">
        <v>364.24640000000005</v>
      </c>
      <c r="G19" s="65">
        <f t="shared" si="0"/>
        <v>155715.336</v>
      </c>
      <c r="H19" s="55"/>
      <c r="I19" s="56" t="s">
        <v>40</v>
      </c>
      <c r="J19" s="57">
        <f t="shared" si="1"/>
        <v>1</v>
      </c>
      <c r="K19" s="58" t="s">
        <v>64</v>
      </c>
      <c r="L19" s="58" t="s">
        <v>7</v>
      </c>
      <c r="M19" s="59"/>
      <c r="N19" s="55"/>
      <c r="O19" s="55"/>
      <c r="P19" s="60"/>
      <c r="Q19" s="55"/>
      <c r="R19" s="55"/>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80">
        <f t="shared" si="2"/>
        <v>155715.336</v>
      </c>
      <c r="BB19" s="81">
        <f t="shared" si="3"/>
        <v>155715.336</v>
      </c>
      <c r="BC19" s="61" t="str">
        <f t="shared" si="4"/>
        <v>INR  One Lakh Fifty Five Thousand Seven Hundred &amp; Fifteen  and Paise Thirty Four Only</v>
      </c>
      <c r="BE19" s="65">
        <v>597</v>
      </c>
      <c r="BF19" s="54">
        <v>5702</v>
      </c>
      <c r="BG19" s="67">
        <f t="shared" si="5"/>
        <v>6450.102400000001</v>
      </c>
      <c r="BH19" s="67">
        <f t="shared" si="6"/>
        <v>675.3264000000001</v>
      </c>
      <c r="BK19" s="84">
        <v>939</v>
      </c>
      <c r="BL19" s="67">
        <f t="shared" si="7"/>
        <v>1062.1968000000002</v>
      </c>
      <c r="BM19" s="95">
        <f>+BM18+6</f>
        <v>56</v>
      </c>
      <c r="BN19" s="67">
        <f t="shared" si="8"/>
        <v>63.34720000000001</v>
      </c>
      <c r="BP19" s="113">
        <v>322</v>
      </c>
      <c r="BQ19" s="67">
        <f t="shared" si="9"/>
        <v>364.24640000000005</v>
      </c>
      <c r="BS19" s="113">
        <v>322</v>
      </c>
      <c r="BT19" s="67">
        <f t="shared" si="10"/>
        <v>364.24640000000005</v>
      </c>
      <c r="IE19" s="22">
        <v>1.01</v>
      </c>
      <c r="IF19" s="22" t="s">
        <v>41</v>
      </c>
      <c r="IG19" s="22" t="s">
        <v>36</v>
      </c>
      <c r="IH19" s="22">
        <v>123.223</v>
      </c>
      <c r="II19" s="22" t="s">
        <v>39</v>
      </c>
    </row>
    <row r="20" spans="1:243" s="21" customFormat="1" ht="61.5" customHeight="1">
      <c r="A20" s="32">
        <v>8</v>
      </c>
      <c r="B20" s="112" t="s">
        <v>178</v>
      </c>
      <c r="C20" s="63" t="s">
        <v>52</v>
      </c>
      <c r="D20" s="124">
        <v>15.75</v>
      </c>
      <c r="E20" s="120" t="s">
        <v>157</v>
      </c>
      <c r="F20" s="121">
        <v>5850.566400000001</v>
      </c>
      <c r="G20" s="65">
        <f t="shared" si="0"/>
        <v>92146.4208</v>
      </c>
      <c r="H20" s="55"/>
      <c r="I20" s="56" t="s">
        <v>40</v>
      </c>
      <c r="J20" s="57">
        <f>IF(I20="Less(-)",-1,1)</f>
        <v>1</v>
      </c>
      <c r="K20" s="58" t="s">
        <v>64</v>
      </c>
      <c r="L20" s="58" t="s">
        <v>7</v>
      </c>
      <c r="M20" s="59"/>
      <c r="N20" s="55"/>
      <c r="O20" s="55"/>
      <c r="P20" s="60"/>
      <c r="Q20" s="55"/>
      <c r="R20" s="55"/>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80">
        <f>total_amount_ba($B$2,$D$2,D20,F20,J20,K20,M20)</f>
        <v>92146.4208</v>
      </c>
      <c r="BB20" s="81">
        <f>BA20+SUM(N20:AZ20)</f>
        <v>92146.4208</v>
      </c>
      <c r="BC20" s="61" t="str">
        <f>SpellNumber(L20,BB20)</f>
        <v>INR  Ninety Two Thousand One Hundred &amp; Forty Six  and Paise Forty Two Only</v>
      </c>
      <c r="BE20" s="65">
        <v>328</v>
      </c>
      <c r="BF20" s="54">
        <v>5797</v>
      </c>
      <c r="BG20" s="67">
        <f t="shared" si="5"/>
        <v>6557.566400000001</v>
      </c>
      <c r="BH20" s="67">
        <f t="shared" si="6"/>
        <v>371.03360000000004</v>
      </c>
      <c r="BK20" s="84">
        <v>447</v>
      </c>
      <c r="BL20" s="67">
        <f t="shared" si="7"/>
        <v>505.6464</v>
      </c>
      <c r="BM20" s="95">
        <f>+BM19+6</f>
        <v>62</v>
      </c>
      <c r="BN20" s="67">
        <f t="shared" si="8"/>
        <v>70.13440000000001</v>
      </c>
      <c r="BP20" s="113">
        <v>5172</v>
      </c>
      <c r="BQ20" s="67">
        <f t="shared" si="9"/>
        <v>5850.566400000001</v>
      </c>
      <c r="BS20" s="121">
        <v>5172</v>
      </c>
      <c r="BT20" s="67">
        <f t="shared" si="10"/>
        <v>5850.566400000001</v>
      </c>
      <c r="IE20" s="22">
        <v>1.02</v>
      </c>
      <c r="IF20" s="22" t="s">
        <v>43</v>
      </c>
      <c r="IG20" s="22" t="s">
        <v>44</v>
      </c>
      <c r="IH20" s="22">
        <v>213</v>
      </c>
      <c r="II20" s="22" t="s">
        <v>39</v>
      </c>
    </row>
    <row r="21" spans="1:243" s="21" customFormat="1" ht="62.25" customHeight="1">
      <c r="A21" s="32">
        <v>9</v>
      </c>
      <c r="B21" s="112" t="s">
        <v>269</v>
      </c>
      <c r="C21" s="63" t="s">
        <v>53</v>
      </c>
      <c r="D21" s="124">
        <v>6.55</v>
      </c>
      <c r="E21" s="106" t="s">
        <v>270</v>
      </c>
      <c r="F21" s="113">
        <v>6102.8240000000005</v>
      </c>
      <c r="G21" s="65">
        <f t="shared" si="0"/>
        <v>39973.497200000005</v>
      </c>
      <c r="H21" s="55"/>
      <c r="I21" s="56" t="s">
        <v>40</v>
      </c>
      <c r="J21" s="57">
        <f t="shared" si="1"/>
        <v>1</v>
      </c>
      <c r="K21" s="58" t="s">
        <v>64</v>
      </c>
      <c r="L21" s="58" t="s">
        <v>7</v>
      </c>
      <c r="M21" s="59"/>
      <c r="N21" s="55"/>
      <c r="O21" s="55"/>
      <c r="P21" s="60"/>
      <c r="Q21" s="55"/>
      <c r="R21" s="55"/>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80">
        <f t="shared" si="2"/>
        <v>39973.497200000005</v>
      </c>
      <c r="BB21" s="81">
        <f t="shared" si="3"/>
        <v>39973.497200000005</v>
      </c>
      <c r="BC21" s="61" t="str">
        <f t="shared" si="4"/>
        <v>INR  Thirty Nine Thousand Nine Hundred &amp; Seventy Three  and Paise Fifty Only</v>
      </c>
      <c r="BE21" s="65">
        <v>346</v>
      </c>
      <c r="BF21" s="54">
        <v>5892</v>
      </c>
      <c r="BG21" s="67">
        <f t="shared" si="5"/>
        <v>6665.030400000001</v>
      </c>
      <c r="BH21" s="67">
        <f t="shared" si="6"/>
        <v>391.39520000000005</v>
      </c>
      <c r="BK21" s="84">
        <v>57</v>
      </c>
      <c r="BL21" s="67">
        <f t="shared" si="7"/>
        <v>64.47840000000001</v>
      </c>
      <c r="BM21" s="97">
        <v>939</v>
      </c>
      <c r="BN21" s="67">
        <f t="shared" si="8"/>
        <v>1062.1968000000002</v>
      </c>
      <c r="BP21" s="113">
        <v>5395</v>
      </c>
      <c r="BQ21" s="67">
        <f t="shared" si="9"/>
        <v>6102.8240000000005</v>
      </c>
      <c r="BS21" s="113">
        <v>5395</v>
      </c>
      <c r="BT21" s="67">
        <f t="shared" si="10"/>
        <v>6102.8240000000005</v>
      </c>
      <c r="IE21" s="22">
        <v>2</v>
      </c>
      <c r="IF21" s="22" t="s">
        <v>35</v>
      </c>
      <c r="IG21" s="22" t="s">
        <v>46</v>
      </c>
      <c r="IH21" s="22">
        <v>10</v>
      </c>
      <c r="II21" s="22" t="s">
        <v>39</v>
      </c>
    </row>
    <row r="22" spans="1:243" s="21" customFormat="1" ht="75" customHeight="1">
      <c r="A22" s="32">
        <v>10</v>
      </c>
      <c r="B22" s="112" t="s">
        <v>271</v>
      </c>
      <c r="C22" s="63" t="s">
        <v>54</v>
      </c>
      <c r="D22" s="124">
        <v>275</v>
      </c>
      <c r="E22" s="106" t="s">
        <v>152</v>
      </c>
      <c r="F22" s="113">
        <v>762.4288000000001</v>
      </c>
      <c r="G22" s="65">
        <f t="shared" si="0"/>
        <v>209667.92000000004</v>
      </c>
      <c r="H22" s="55"/>
      <c r="I22" s="56" t="s">
        <v>40</v>
      </c>
      <c r="J22" s="57">
        <f t="shared" si="1"/>
        <v>1</v>
      </c>
      <c r="K22" s="58" t="s">
        <v>64</v>
      </c>
      <c r="L22" s="58" t="s">
        <v>7</v>
      </c>
      <c r="M22" s="59"/>
      <c r="N22" s="55"/>
      <c r="O22" s="55"/>
      <c r="P22" s="60"/>
      <c r="Q22" s="55"/>
      <c r="R22" s="55"/>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80">
        <f t="shared" si="2"/>
        <v>209667.92000000004</v>
      </c>
      <c r="BB22" s="81">
        <f t="shared" si="3"/>
        <v>209667.92000000004</v>
      </c>
      <c r="BC22" s="61" t="str">
        <f t="shared" si="4"/>
        <v>INR  Two Lakh Nine Thousand Six Hundred &amp; Sixty Seven  and Paise Ninety Two Only</v>
      </c>
      <c r="BE22" s="65">
        <v>364</v>
      </c>
      <c r="BF22" s="54">
        <v>5987</v>
      </c>
      <c r="BG22" s="67">
        <f t="shared" si="5"/>
        <v>6772.4944000000005</v>
      </c>
      <c r="BH22" s="67">
        <f t="shared" si="6"/>
        <v>411.75680000000006</v>
      </c>
      <c r="BJ22" s="86"/>
      <c r="BK22" s="84">
        <v>41</v>
      </c>
      <c r="BL22" s="67">
        <f t="shared" si="7"/>
        <v>46.379200000000004</v>
      </c>
      <c r="BM22" s="97">
        <f>939+50</f>
        <v>989</v>
      </c>
      <c r="BN22" s="67">
        <f t="shared" si="8"/>
        <v>1118.7568</v>
      </c>
      <c r="BP22" s="113">
        <v>674</v>
      </c>
      <c r="BQ22" s="67">
        <f t="shared" si="9"/>
        <v>762.4288000000001</v>
      </c>
      <c r="BS22" s="113">
        <v>674</v>
      </c>
      <c r="BT22" s="67">
        <f t="shared" si="10"/>
        <v>762.4288000000001</v>
      </c>
      <c r="IE22" s="22">
        <v>1.01</v>
      </c>
      <c r="IF22" s="22" t="s">
        <v>41</v>
      </c>
      <c r="IG22" s="22" t="s">
        <v>36</v>
      </c>
      <c r="IH22" s="22">
        <v>123.223</v>
      </c>
      <c r="II22" s="22" t="s">
        <v>39</v>
      </c>
    </row>
    <row r="23" spans="1:243" s="21" customFormat="1" ht="73.5" customHeight="1">
      <c r="A23" s="32">
        <v>11</v>
      </c>
      <c r="B23" s="112" t="s">
        <v>272</v>
      </c>
      <c r="C23" s="63" t="s">
        <v>55</v>
      </c>
      <c r="D23" s="124">
        <v>2</v>
      </c>
      <c r="E23" s="106" t="s">
        <v>152</v>
      </c>
      <c r="F23" s="113">
        <v>776.0032000000001</v>
      </c>
      <c r="G23" s="65">
        <f t="shared" si="0"/>
        <v>1552.0064000000002</v>
      </c>
      <c r="H23" s="55"/>
      <c r="I23" s="56" t="s">
        <v>40</v>
      </c>
      <c r="J23" s="57">
        <f t="shared" si="1"/>
        <v>1</v>
      </c>
      <c r="K23" s="58" t="s">
        <v>64</v>
      </c>
      <c r="L23" s="58" t="s">
        <v>7</v>
      </c>
      <c r="M23" s="59"/>
      <c r="N23" s="55"/>
      <c r="O23" s="55"/>
      <c r="P23" s="60"/>
      <c r="Q23" s="55"/>
      <c r="R23" s="55"/>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80">
        <f t="shared" si="2"/>
        <v>1552.0064000000002</v>
      </c>
      <c r="BB23" s="81">
        <f t="shared" si="3"/>
        <v>1552.0064000000002</v>
      </c>
      <c r="BC23" s="61" t="str">
        <f t="shared" si="4"/>
        <v>INR  One Thousand Five Hundred &amp; Fifty Two  and Paise One Only</v>
      </c>
      <c r="BE23" s="65">
        <v>382</v>
      </c>
      <c r="BF23" s="54">
        <v>6082</v>
      </c>
      <c r="BG23" s="67">
        <f t="shared" si="5"/>
        <v>6879.958400000001</v>
      </c>
      <c r="BH23" s="67">
        <f t="shared" si="6"/>
        <v>432.1184</v>
      </c>
      <c r="BJ23" s="86"/>
      <c r="BK23" s="84">
        <v>278</v>
      </c>
      <c r="BL23" s="67">
        <f t="shared" si="7"/>
        <v>314.47360000000003</v>
      </c>
      <c r="BM23" s="97">
        <f>939+100</f>
        <v>1039</v>
      </c>
      <c r="BN23" s="67">
        <f t="shared" si="8"/>
        <v>1175.3168</v>
      </c>
      <c r="BP23" s="113">
        <v>686</v>
      </c>
      <c r="BQ23" s="67">
        <f t="shared" si="9"/>
        <v>776.0032000000001</v>
      </c>
      <c r="BS23" s="113">
        <v>686</v>
      </c>
      <c r="BT23" s="67">
        <f t="shared" si="10"/>
        <v>776.0032000000001</v>
      </c>
      <c r="IE23" s="22">
        <v>1.02</v>
      </c>
      <c r="IF23" s="22" t="s">
        <v>43</v>
      </c>
      <c r="IG23" s="22" t="s">
        <v>44</v>
      </c>
      <c r="IH23" s="22">
        <v>213</v>
      </c>
      <c r="II23" s="22" t="s">
        <v>39</v>
      </c>
    </row>
    <row r="24" spans="1:243" s="21" customFormat="1" ht="72" customHeight="1">
      <c r="A24" s="32">
        <v>12</v>
      </c>
      <c r="B24" s="112" t="s">
        <v>273</v>
      </c>
      <c r="C24" s="63" t="s">
        <v>56</v>
      </c>
      <c r="D24" s="124">
        <v>2</v>
      </c>
      <c r="E24" s="106" t="s">
        <v>152</v>
      </c>
      <c r="F24" s="113">
        <v>789.5776000000001</v>
      </c>
      <c r="G24" s="65">
        <f t="shared" si="0"/>
        <v>1579.1552000000001</v>
      </c>
      <c r="H24" s="55"/>
      <c r="I24" s="56" t="s">
        <v>40</v>
      </c>
      <c r="J24" s="57">
        <f>IF(I24="Less(-)",-1,1)</f>
        <v>1</v>
      </c>
      <c r="K24" s="58" t="s">
        <v>64</v>
      </c>
      <c r="L24" s="58" t="s">
        <v>7</v>
      </c>
      <c r="M24" s="59"/>
      <c r="N24" s="55"/>
      <c r="O24" s="55"/>
      <c r="P24" s="60"/>
      <c r="Q24" s="55"/>
      <c r="R24" s="55"/>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80">
        <f>total_amount_ba($B$2,$D$2,D24,F24,J24,K24,M24)</f>
        <v>1579.1552000000001</v>
      </c>
      <c r="BB24" s="81">
        <f>BA24+SUM(N24:AZ24)</f>
        <v>1579.1552000000001</v>
      </c>
      <c r="BC24" s="61" t="str">
        <f>SpellNumber(L24,BB24)</f>
        <v>INR  One Thousand Five Hundred &amp; Seventy Nine  and Paise Sixteen Only</v>
      </c>
      <c r="BE24" s="68">
        <v>6665.339999999999</v>
      </c>
      <c r="BF24" s="64">
        <v>363</v>
      </c>
      <c r="BG24" s="67">
        <f t="shared" si="5"/>
        <v>410.6256000000001</v>
      </c>
      <c r="BH24" s="67">
        <f t="shared" si="6"/>
        <v>7539.832608</v>
      </c>
      <c r="BJ24" s="86"/>
      <c r="BK24" s="84">
        <v>19</v>
      </c>
      <c r="BL24" s="67">
        <f t="shared" si="7"/>
        <v>21.492800000000003</v>
      </c>
      <c r="BM24" s="97">
        <v>447</v>
      </c>
      <c r="BN24" s="67">
        <f t="shared" si="8"/>
        <v>505.6464</v>
      </c>
      <c r="BP24" s="113">
        <v>698</v>
      </c>
      <c r="BQ24" s="67">
        <f t="shared" si="9"/>
        <v>789.5776000000001</v>
      </c>
      <c r="BS24" s="113">
        <v>698</v>
      </c>
      <c r="BT24" s="67">
        <f t="shared" si="10"/>
        <v>789.5776000000001</v>
      </c>
      <c r="IE24" s="22">
        <v>2</v>
      </c>
      <c r="IF24" s="22" t="s">
        <v>35</v>
      </c>
      <c r="IG24" s="22" t="s">
        <v>46</v>
      </c>
      <c r="IH24" s="22">
        <v>10</v>
      </c>
      <c r="II24" s="22" t="s">
        <v>39</v>
      </c>
    </row>
    <row r="25" spans="1:243" s="21" customFormat="1" ht="101.25" customHeight="1">
      <c r="A25" s="32">
        <v>13</v>
      </c>
      <c r="B25" s="110" t="s">
        <v>275</v>
      </c>
      <c r="C25" s="63" t="s">
        <v>129</v>
      </c>
      <c r="D25" s="122">
        <v>48.346</v>
      </c>
      <c r="E25" s="106" t="s">
        <v>157</v>
      </c>
      <c r="F25" s="113">
        <v>5437.6784</v>
      </c>
      <c r="G25" s="65">
        <f t="shared" si="0"/>
        <v>262889.99992639996</v>
      </c>
      <c r="H25" s="55"/>
      <c r="I25" s="56" t="s">
        <v>40</v>
      </c>
      <c r="J25" s="57">
        <f t="shared" si="1"/>
        <v>1</v>
      </c>
      <c r="K25" s="58" t="s">
        <v>64</v>
      </c>
      <c r="L25" s="58" t="s">
        <v>7</v>
      </c>
      <c r="M25" s="59"/>
      <c r="N25" s="55"/>
      <c r="O25" s="55"/>
      <c r="P25" s="60"/>
      <c r="Q25" s="55"/>
      <c r="R25" s="55"/>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80">
        <f t="shared" si="2"/>
        <v>262889.99992639996</v>
      </c>
      <c r="BB25" s="81">
        <f t="shared" si="3"/>
        <v>262889.99992639996</v>
      </c>
      <c r="BC25" s="61" t="str">
        <f t="shared" si="4"/>
        <v>INR  Two Lakh Sixty Two Thousand Eight Hundred &amp; Eighty Nine  and Paise One Hundred Only</v>
      </c>
      <c r="BE25" s="68">
        <v>6760.339999999999</v>
      </c>
      <c r="BF25" s="64">
        <v>381</v>
      </c>
      <c r="BG25" s="67">
        <f t="shared" si="5"/>
        <v>430.98720000000003</v>
      </c>
      <c r="BH25" s="67">
        <f t="shared" si="6"/>
        <v>7647.296608</v>
      </c>
      <c r="BJ25" s="86">
        <v>90</v>
      </c>
      <c r="BK25" s="66">
        <f>BJ25*1.2</f>
        <v>108</v>
      </c>
      <c r="BL25" s="67">
        <f t="shared" si="7"/>
        <v>122.1696</v>
      </c>
      <c r="BM25" s="97">
        <f>+BM24+50</f>
        <v>497</v>
      </c>
      <c r="BN25" s="67">
        <f t="shared" si="8"/>
        <v>562.2064000000001</v>
      </c>
      <c r="BP25" s="113">
        <v>4069</v>
      </c>
      <c r="BQ25" s="67">
        <f t="shared" si="9"/>
        <v>4602.852800000001</v>
      </c>
      <c r="BS25" s="113">
        <v>4807</v>
      </c>
      <c r="BT25" s="67">
        <f t="shared" si="10"/>
        <v>5437.6784</v>
      </c>
      <c r="IE25" s="22">
        <v>3</v>
      </c>
      <c r="IF25" s="22" t="s">
        <v>48</v>
      </c>
      <c r="IG25" s="22" t="s">
        <v>49</v>
      </c>
      <c r="IH25" s="22">
        <v>10</v>
      </c>
      <c r="II25" s="22" t="s">
        <v>39</v>
      </c>
    </row>
    <row r="26" spans="1:243" s="21" customFormat="1" ht="86.25" customHeight="1">
      <c r="A26" s="32">
        <v>14</v>
      </c>
      <c r="B26" s="112" t="s">
        <v>274</v>
      </c>
      <c r="C26" s="63" t="s">
        <v>57</v>
      </c>
      <c r="D26" s="124">
        <v>15</v>
      </c>
      <c r="E26" s="106" t="s">
        <v>270</v>
      </c>
      <c r="F26" s="113">
        <v>4602.852800000001</v>
      </c>
      <c r="G26" s="65">
        <f t="shared" si="0"/>
        <v>69042.79200000002</v>
      </c>
      <c r="H26" s="55"/>
      <c r="I26" s="56" t="s">
        <v>40</v>
      </c>
      <c r="J26" s="57">
        <f t="shared" si="1"/>
        <v>1</v>
      </c>
      <c r="K26" s="58" t="s">
        <v>64</v>
      </c>
      <c r="L26" s="58" t="s">
        <v>7</v>
      </c>
      <c r="M26" s="59"/>
      <c r="N26" s="55"/>
      <c r="O26" s="55"/>
      <c r="P26" s="60"/>
      <c r="Q26" s="55"/>
      <c r="R26" s="55"/>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80">
        <f t="shared" si="2"/>
        <v>69042.79200000002</v>
      </c>
      <c r="BB26" s="81">
        <f t="shared" si="3"/>
        <v>69042.79200000002</v>
      </c>
      <c r="BC26" s="61" t="str">
        <f t="shared" si="4"/>
        <v>INR  Sixty Nine Thousand  &amp;Forty Two  and Paise Seventy Nine Only</v>
      </c>
      <c r="BE26" s="68">
        <v>6855.339999999999</v>
      </c>
      <c r="BF26" s="64">
        <v>399</v>
      </c>
      <c r="BG26" s="67">
        <f t="shared" si="5"/>
        <v>451.34880000000004</v>
      </c>
      <c r="BH26" s="67">
        <f t="shared" si="6"/>
        <v>7754.7606080000005</v>
      </c>
      <c r="BJ26" s="86">
        <v>313</v>
      </c>
      <c r="BK26" s="66">
        <f aca="true" t="shared" si="11" ref="BK26:BK63">BJ26*1.2</f>
        <v>375.59999999999997</v>
      </c>
      <c r="BL26" s="67">
        <f t="shared" si="7"/>
        <v>424.87872000000004</v>
      </c>
      <c r="BM26" s="97">
        <f>+BM25+50</f>
        <v>547</v>
      </c>
      <c r="BN26" s="67">
        <f t="shared" si="8"/>
        <v>618.7664000000001</v>
      </c>
      <c r="BP26" s="113">
        <v>4807</v>
      </c>
      <c r="BQ26" s="67">
        <f t="shared" si="9"/>
        <v>5437.6784</v>
      </c>
      <c r="BS26" s="113">
        <v>4069</v>
      </c>
      <c r="BT26" s="67">
        <f t="shared" si="10"/>
        <v>4602.852800000001</v>
      </c>
      <c r="IE26" s="22"/>
      <c r="IF26" s="22"/>
      <c r="IG26" s="22"/>
      <c r="IH26" s="22"/>
      <c r="II26" s="22"/>
    </row>
    <row r="27" spans="1:243" s="21" customFormat="1" ht="81" customHeight="1">
      <c r="A27" s="32">
        <v>15</v>
      </c>
      <c r="B27" s="112" t="s">
        <v>151</v>
      </c>
      <c r="C27" s="63" t="s">
        <v>58</v>
      </c>
      <c r="D27" s="124">
        <v>1012</v>
      </c>
      <c r="E27" s="106" t="s">
        <v>145</v>
      </c>
      <c r="F27" s="113">
        <v>21.492800000000003</v>
      </c>
      <c r="G27" s="65">
        <f>F27*D27</f>
        <v>21750.713600000003</v>
      </c>
      <c r="H27" s="55"/>
      <c r="I27" s="56" t="s">
        <v>40</v>
      </c>
      <c r="J27" s="57">
        <f t="shared" si="1"/>
        <v>1</v>
      </c>
      <c r="K27" s="58" t="s">
        <v>64</v>
      </c>
      <c r="L27" s="58" t="s">
        <v>7</v>
      </c>
      <c r="M27" s="59"/>
      <c r="N27" s="55"/>
      <c r="O27" s="55"/>
      <c r="P27" s="60"/>
      <c r="Q27" s="55"/>
      <c r="R27" s="55"/>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80">
        <f t="shared" si="2"/>
        <v>21750.713600000003</v>
      </c>
      <c r="BB27" s="81">
        <f t="shared" si="3"/>
        <v>21750.713600000003</v>
      </c>
      <c r="BC27" s="61" t="str">
        <f t="shared" si="4"/>
        <v>INR  Twenty One Thousand Seven Hundred &amp; Fifty  and Paise Seventy One Only</v>
      </c>
      <c r="BE27" s="62">
        <v>19</v>
      </c>
      <c r="BF27" s="54">
        <v>75033</v>
      </c>
      <c r="BG27" s="67">
        <f t="shared" si="5"/>
        <v>84877.32960000001</v>
      </c>
      <c r="BH27" s="67">
        <f t="shared" si="6"/>
        <v>21.492800000000003</v>
      </c>
      <c r="BJ27" s="86">
        <v>71</v>
      </c>
      <c r="BK27" s="66">
        <f t="shared" si="11"/>
        <v>85.2</v>
      </c>
      <c r="BL27" s="67">
        <f t="shared" si="7"/>
        <v>96.37824</v>
      </c>
      <c r="BM27" s="95">
        <v>166.8</v>
      </c>
      <c r="BN27" s="67">
        <f t="shared" si="8"/>
        <v>188.68416000000002</v>
      </c>
      <c r="BP27" s="113">
        <v>19</v>
      </c>
      <c r="BQ27" s="67">
        <f t="shared" si="9"/>
        <v>21.492800000000003</v>
      </c>
      <c r="BS27" s="113">
        <v>19</v>
      </c>
      <c r="BT27" s="67">
        <f t="shared" si="10"/>
        <v>21.492800000000003</v>
      </c>
      <c r="IE27" s="22"/>
      <c r="IF27" s="22"/>
      <c r="IG27" s="22"/>
      <c r="IH27" s="22"/>
      <c r="II27" s="22"/>
    </row>
    <row r="28" spans="1:243" s="21" customFormat="1" ht="121.5" customHeight="1">
      <c r="A28" s="32">
        <v>16</v>
      </c>
      <c r="B28" s="112" t="s">
        <v>158</v>
      </c>
      <c r="C28" s="63" t="s">
        <v>59</v>
      </c>
      <c r="D28" s="124">
        <v>506</v>
      </c>
      <c r="E28" s="87" t="s">
        <v>159</v>
      </c>
      <c r="F28" s="125">
        <v>99.54560000000001</v>
      </c>
      <c r="G28" s="65">
        <f>F28*D28</f>
        <v>50370.0736</v>
      </c>
      <c r="H28" s="55"/>
      <c r="I28" s="56" t="s">
        <v>40</v>
      </c>
      <c r="J28" s="57">
        <f t="shared" si="1"/>
        <v>1</v>
      </c>
      <c r="K28" s="58" t="s">
        <v>64</v>
      </c>
      <c r="L28" s="58" t="s">
        <v>7</v>
      </c>
      <c r="M28" s="59"/>
      <c r="N28" s="55"/>
      <c r="O28" s="55"/>
      <c r="P28" s="60"/>
      <c r="Q28" s="55"/>
      <c r="R28" s="55"/>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80">
        <f t="shared" si="2"/>
        <v>50370.0736</v>
      </c>
      <c r="BB28" s="81">
        <f t="shared" si="3"/>
        <v>50370.0736</v>
      </c>
      <c r="BC28" s="61" t="str">
        <f t="shared" si="4"/>
        <v>INR  Fifty Thousand Three Hundred &amp; Seventy  and Paise Seven Only</v>
      </c>
      <c r="BE28" s="62">
        <v>739</v>
      </c>
      <c r="BF28" s="54">
        <v>75463</v>
      </c>
      <c r="BG28" s="67">
        <f t="shared" si="5"/>
        <v>85363.74560000001</v>
      </c>
      <c r="BH28" s="67">
        <f t="shared" si="6"/>
        <v>835.9568</v>
      </c>
      <c r="BJ28" s="86">
        <v>85</v>
      </c>
      <c r="BK28" s="66">
        <f t="shared" si="11"/>
        <v>102</v>
      </c>
      <c r="BL28" s="67">
        <f t="shared" si="7"/>
        <v>115.3824</v>
      </c>
      <c r="BM28" s="95">
        <v>171.6</v>
      </c>
      <c r="BN28" s="67">
        <f t="shared" si="8"/>
        <v>194.11392</v>
      </c>
      <c r="BP28" s="89">
        <v>88</v>
      </c>
      <c r="BQ28" s="67">
        <f t="shared" si="9"/>
        <v>99.54560000000001</v>
      </c>
      <c r="BS28" s="125">
        <v>88</v>
      </c>
      <c r="BT28" s="67">
        <f t="shared" si="10"/>
        <v>99.54560000000001</v>
      </c>
      <c r="IE28" s="22"/>
      <c r="IF28" s="22"/>
      <c r="IG28" s="22"/>
      <c r="IH28" s="22"/>
      <c r="II28" s="22"/>
    </row>
    <row r="29" spans="1:243" s="21" customFormat="1" ht="111" customHeight="1">
      <c r="A29" s="32">
        <v>17</v>
      </c>
      <c r="B29" s="112" t="s">
        <v>160</v>
      </c>
      <c r="C29" s="63" t="s">
        <v>60</v>
      </c>
      <c r="D29" s="124">
        <v>10</v>
      </c>
      <c r="E29" s="87" t="s">
        <v>145</v>
      </c>
      <c r="F29" s="125">
        <v>349.54080000000005</v>
      </c>
      <c r="G29" s="55">
        <v>20440</v>
      </c>
      <c r="H29" s="55"/>
      <c r="I29" s="56" t="s">
        <v>40</v>
      </c>
      <c r="J29" s="57">
        <f t="shared" si="1"/>
        <v>1</v>
      </c>
      <c r="K29" s="58" t="s">
        <v>64</v>
      </c>
      <c r="L29" s="58" t="s">
        <v>7</v>
      </c>
      <c r="M29" s="59"/>
      <c r="N29" s="55"/>
      <c r="O29" s="55"/>
      <c r="P29" s="60"/>
      <c r="Q29" s="55"/>
      <c r="R29" s="55"/>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80">
        <f t="shared" si="2"/>
        <v>3495.4080000000004</v>
      </c>
      <c r="BB29" s="81">
        <f t="shared" si="3"/>
        <v>3495.4080000000004</v>
      </c>
      <c r="BC29" s="61" t="str">
        <f t="shared" si="4"/>
        <v>INR  Three Thousand Four Hundred &amp; Ninety Five  and Paise Forty One Only</v>
      </c>
      <c r="BE29" s="62">
        <v>50</v>
      </c>
      <c r="BF29" s="54">
        <v>5172</v>
      </c>
      <c r="BG29" s="67">
        <f t="shared" si="5"/>
        <v>5850.566400000001</v>
      </c>
      <c r="BH29" s="67">
        <f t="shared" si="6"/>
        <v>56.56000000000001</v>
      </c>
      <c r="BJ29" s="86">
        <v>30</v>
      </c>
      <c r="BK29" s="66">
        <f t="shared" si="11"/>
        <v>36</v>
      </c>
      <c r="BL29" s="67">
        <f t="shared" si="7"/>
        <v>40.723200000000006</v>
      </c>
      <c r="BM29" s="95">
        <v>202.8</v>
      </c>
      <c r="BN29" s="67">
        <f t="shared" si="8"/>
        <v>229.40736000000004</v>
      </c>
      <c r="BP29" s="89">
        <v>309</v>
      </c>
      <c r="BQ29" s="67">
        <f t="shared" si="9"/>
        <v>349.54080000000005</v>
      </c>
      <c r="BS29" s="125">
        <v>309</v>
      </c>
      <c r="BT29" s="67">
        <f t="shared" si="10"/>
        <v>349.54080000000005</v>
      </c>
      <c r="IE29" s="22"/>
      <c r="IF29" s="22"/>
      <c r="IG29" s="22"/>
      <c r="IH29" s="22"/>
      <c r="II29" s="22"/>
    </row>
    <row r="30" spans="1:243" s="21" customFormat="1" ht="159.75" customHeight="1">
      <c r="A30" s="32">
        <v>18</v>
      </c>
      <c r="B30" s="112" t="s">
        <v>276</v>
      </c>
      <c r="C30" s="63" t="s">
        <v>61</v>
      </c>
      <c r="D30" s="124">
        <v>111</v>
      </c>
      <c r="E30" s="87" t="s">
        <v>159</v>
      </c>
      <c r="F30" s="125">
        <v>142.5312</v>
      </c>
      <c r="G30" s="55">
        <v>18424</v>
      </c>
      <c r="H30" s="55"/>
      <c r="I30" s="56" t="s">
        <v>40</v>
      </c>
      <c r="J30" s="57">
        <f t="shared" si="1"/>
        <v>1</v>
      </c>
      <c r="K30" s="58" t="s">
        <v>64</v>
      </c>
      <c r="L30" s="58" t="s">
        <v>7</v>
      </c>
      <c r="M30" s="59"/>
      <c r="N30" s="55"/>
      <c r="O30" s="55"/>
      <c r="P30" s="60"/>
      <c r="Q30" s="55"/>
      <c r="R30" s="55"/>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80">
        <f t="shared" si="2"/>
        <v>15820.963200000002</v>
      </c>
      <c r="BB30" s="81">
        <f t="shared" si="3"/>
        <v>15820.963200000002</v>
      </c>
      <c r="BC30" s="61" t="str">
        <f t="shared" si="4"/>
        <v>INR  Fifteen Thousand Eight Hundred &amp; Twenty  and Paise Ninety Six Only</v>
      </c>
      <c r="BE30" s="62">
        <v>56</v>
      </c>
      <c r="BF30" s="54">
        <v>5395</v>
      </c>
      <c r="BG30" s="67">
        <f t="shared" si="5"/>
        <v>6102.8240000000005</v>
      </c>
      <c r="BH30" s="67">
        <f t="shared" si="6"/>
        <v>63.34720000000001</v>
      </c>
      <c r="BJ30" s="86">
        <v>80</v>
      </c>
      <c r="BK30" s="66">
        <f t="shared" si="11"/>
        <v>96</v>
      </c>
      <c r="BL30" s="67">
        <f t="shared" si="7"/>
        <v>108.5952</v>
      </c>
      <c r="BM30" s="95">
        <v>207.6</v>
      </c>
      <c r="BN30" s="67">
        <f t="shared" si="8"/>
        <v>234.83712000000003</v>
      </c>
      <c r="BP30" s="89">
        <v>126</v>
      </c>
      <c r="BQ30" s="67">
        <f t="shared" si="9"/>
        <v>142.5312</v>
      </c>
      <c r="BS30" s="125">
        <v>126</v>
      </c>
      <c r="BT30" s="67">
        <f t="shared" si="10"/>
        <v>142.5312</v>
      </c>
      <c r="IE30" s="22"/>
      <c r="IF30" s="22"/>
      <c r="IG30" s="22"/>
      <c r="IH30" s="22"/>
      <c r="II30" s="22"/>
    </row>
    <row r="31" spans="1:243" s="21" customFormat="1" ht="155.25" customHeight="1">
      <c r="A31" s="32">
        <v>19</v>
      </c>
      <c r="B31" s="112" t="s">
        <v>277</v>
      </c>
      <c r="C31" s="63" t="s">
        <v>70</v>
      </c>
      <c r="D31" s="124">
        <v>100</v>
      </c>
      <c r="E31" s="87" t="s">
        <v>159</v>
      </c>
      <c r="F31" s="125">
        <v>147.056</v>
      </c>
      <c r="G31" s="55">
        <v>60825.100000000006</v>
      </c>
      <c r="H31" s="55"/>
      <c r="I31" s="56" t="s">
        <v>40</v>
      </c>
      <c r="J31" s="57">
        <f>IF(I31="Less(-)",-1,1)</f>
        <v>1</v>
      </c>
      <c r="K31" s="58" t="s">
        <v>64</v>
      </c>
      <c r="L31" s="58" t="s">
        <v>7</v>
      </c>
      <c r="M31" s="59"/>
      <c r="N31" s="55"/>
      <c r="O31" s="55"/>
      <c r="P31" s="60"/>
      <c r="Q31" s="55"/>
      <c r="R31" s="55"/>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80">
        <f>total_amount_ba($B$2,$D$2,D31,F31,J31,K31,M31)</f>
        <v>14705.6</v>
      </c>
      <c r="BB31" s="81">
        <f>BA31+SUM(N31:AZ31)</f>
        <v>14705.6</v>
      </c>
      <c r="BC31" s="61" t="str">
        <f>SpellNumber(L31,BB31)</f>
        <v>INR  Fourteen Thousand Seven Hundred &amp; Five  and Paise Sixty Only</v>
      </c>
      <c r="BE31" s="62">
        <v>62</v>
      </c>
      <c r="BF31" s="54">
        <v>5506</v>
      </c>
      <c r="BG31" s="67">
        <f t="shared" si="5"/>
        <v>6228.3872</v>
      </c>
      <c r="BH31" s="67">
        <f t="shared" si="6"/>
        <v>70.13440000000001</v>
      </c>
      <c r="BJ31" s="86">
        <v>38</v>
      </c>
      <c r="BK31" s="66">
        <f t="shared" si="11"/>
        <v>45.6</v>
      </c>
      <c r="BL31" s="67">
        <f t="shared" si="7"/>
        <v>51.58272000000001</v>
      </c>
      <c r="BM31" s="95">
        <v>212.4</v>
      </c>
      <c r="BN31" s="67">
        <f t="shared" si="8"/>
        <v>240.26688000000004</v>
      </c>
      <c r="BP31" s="89">
        <v>130</v>
      </c>
      <c r="BQ31" s="67">
        <f t="shared" si="9"/>
        <v>147.056</v>
      </c>
      <c r="BS31" s="125">
        <v>130</v>
      </c>
      <c r="BT31" s="67">
        <f t="shared" si="10"/>
        <v>147.056</v>
      </c>
      <c r="IE31" s="22"/>
      <c r="IF31" s="22"/>
      <c r="IG31" s="22"/>
      <c r="IH31" s="22"/>
      <c r="II31" s="22"/>
    </row>
    <row r="32" spans="1:243" s="21" customFormat="1" ht="159.75" customHeight="1">
      <c r="A32" s="32">
        <v>20</v>
      </c>
      <c r="B32" s="112" t="s">
        <v>278</v>
      </c>
      <c r="C32" s="63" t="s">
        <v>71</v>
      </c>
      <c r="D32" s="124">
        <v>100</v>
      </c>
      <c r="E32" s="87" t="s">
        <v>159</v>
      </c>
      <c r="F32" s="125">
        <v>151.5808</v>
      </c>
      <c r="G32" s="55">
        <v>57600</v>
      </c>
      <c r="H32" s="55"/>
      <c r="I32" s="56" t="s">
        <v>40</v>
      </c>
      <c r="J32" s="57">
        <f>IF(I32="Less(-)",-1,1)</f>
        <v>1</v>
      </c>
      <c r="K32" s="58" t="s">
        <v>64</v>
      </c>
      <c r="L32" s="58" t="s">
        <v>7</v>
      </c>
      <c r="M32" s="59"/>
      <c r="N32" s="55"/>
      <c r="O32" s="55"/>
      <c r="P32" s="60"/>
      <c r="Q32" s="55"/>
      <c r="R32" s="55"/>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80">
        <f>total_amount_ba($B$2,$D$2,D32,F32,J32,K32,M32)</f>
        <v>15158.080000000002</v>
      </c>
      <c r="BB32" s="81">
        <f>BA32+SUM(N32:AZ32)</f>
        <v>15158.080000000002</v>
      </c>
      <c r="BC32" s="61" t="str">
        <f>SpellNumber(L32,BB32)</f>
        <v>INR  Fifteen Thousand One Hundred &amp; Fifty Eight  and Paise Eight Only</v>
      </c>
      <c r="BE32" s="62">
        <v>90</v>
      </c>
      <c r="BF32" s="54">
        <v>5617</v>
      </c>
      <c r="BG32" s="67">
        <f t="shared" si="5"/>
        <v>6353.950400000001</v>
      </c>
      <c r="BH32" s="67">
        <f t="shared" si="6"/>
        <v>101.808</v>
      </c>
      <c r="BJ32" s="86">
        <v>82</v>
      </c>
      <c r="BK32" s="66">
        <f t="shared" si="11"/>
        <v>98.39999999999999</v>
      </c>
      <c r="BL32" s="67">
        <f t="shared" si="7"/>
        <v>111.31008</v>
      </c>
      <c r="BM32" s="95">
        <v>213.6</v>
      </c>
      <c r="BN32" s="67">
        <f t="shared" si="8"/>
        <v>241.62432000000004</v>
      </c>
      <c r="BP32" s="89">
        <v>134</v>
      </c>
      <c r="BQ32" s="67">
        <f t="shared" si="9"/>
        <v>151.5808</v>
      </c>
      <c r="BS32" s="125">
        <v>134</v>
      </c>
      <c r="BT32" s="67">
        <f t="shared" si="10"/>
        <v>151.5808</v>
      </c>
      <c r="IE32" s="22"/>
      <c r="IF32" s="22"/>
      <c r="IG32" s="22"/>
      <c r="IH32" s="22"/>
      <c r="II32" s="22"/>
    </row>
    <row r="33" spans="1:243" s="21" customFormat="1" ht="165" customHeight="1">
      <c r="A33" s="32">
        <v>21</v>
      </c>
      <c r="B33" s="112" t="s">
        <v>279</v>
      </c>
      <c r="C33" s="63" t="s">
        <v>72</v>
      </c>
      <c r="D33" s="124">
        <v>91</v>
      </c>
      <c r="E33" s="87" t="s">
        <v>159</v>
      </c>
      <c r="F33" s="125">
        <v>177.5984</v>
      </c>
      <c r="G33" s="55">
        <v>364255.60000000003</v>
      </c>
      <c r="H33" s="55"/>
      <c r="I33" s="56" t="s">
        <v>40</v>
      </c>
      <c r="J33" s="57">
        <f t="shared" si="1"/>
        <v>1</v>
      </c>
      <c r="K33" s="58" t="s">
        <v>64</v>
      </c>
      <c r="L33" s="58" t="s">
        <v>7</v>
      </c>
      <c r="M33" s="59"/>
      <c r="N33" s="55"/>
      <c r="O33" s="55"/>
      <c r="P33" s="60"/>
      <c r="Q33" s="55"/>
      <c r="R33" s="55"/>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80">
        <f t="shared" si="2"/>
        <v>16161.4544</v>
      </c>
      <c r="BB33" s="81">
        <f t="shared" si="3"/>
        <v>16161.4544</v>
      </c>
      <c r="BC33" s="61" t="str">
        <f t="shared" si="4"/>
        <v>INR  Sixteen Thousand One Hundred &amp; Sixty One  and Paise Forty Five Only</v>
      </c>
      <c r="BE33" s="62">
        <v>782</v>
      </c>
      <c r="BF33" s="54">
        <v>5728</v>
      </c>
      <c r="BG33" s="67">
        <f t="shared" si="5"/>
        <v>6479.5136</v>
      </c>
      <c r="BH33" s="67">
        <f t="shared" si="6"/>
        <v>884.5984000000001</v>
      </c>
      <c r="BJ33" s="86">
        <v>1294</v>
      </c>
      <c r="BK33" s="66">
        <f t="shared" si="11"/>
        <v>1552.8</v>
      </c>
      <c r="BL33" s="67">
        <f t="shared" si="7"/>
        <v>1756.5273600000003</v>
      </c>
      <c r="BM33" s="95">
        <v>218.4</v>
      </c>
      <c r="BN33" s="67">
        <f t="shared" si="8"/>
        <v>247.05408000000003</v>
      </c>
      <c r="BP33" s="89">
        <v>157</v>
      </c>
      <c r="BQ33" s="67">
        <f t="shared" si="9"/>
        <v>177.5984</v>
      </c>
      <c r="BS33" s="125">
        <v>157</v>
      </c>
      <c r="BT33" s="67">
        <f t="shared" si="10"/>
        <v>177.5984</v>
      </c>
      <c r="IE33" s="22"/>
      <c r="IF33" s="22"/>
      <c r="IG33" s="22"/>
      <c r="IH33" s="22"/>
      <c r="II33" s="22"/>
    </row>
    <row r="34" spans="1:243" s="21" customFormat="1" ht="162.75" customHeight="1">
      <c r="A34" s="32">
        <v>22</v>
      </c>
      <c r="B34" s="112" t="s">
        <v>280</v>
      </c>
      <c r="C34" s="63" t="s">
        <v>73</v>
      </c>
      <c r="D34" s="124">
        <v>80</v>
      </c>
      <c r="E34" s="87" t="s">
        <v>159</v>
      </c>
      <c r="F34" s="125">
        <v>182.12320000000003</v>
      </c>
      <c r="G34" s="55"/>
      <c r="H34" s="55"/>
      <c r="I34" s="56" t="s">
        <v>40</v>
      </c>
      <c r="J34" s="57">
        <f t="shared" si="1"/>
        <v>1</v>
      </c>
      <c r="K34" s="58" t="s">
        <v>64</v>
      </c>
      <c r="L34" s="58" t="s">
        <v>7</v>
      </c>
      <c r="M34" s="59"/>
      <c r="N34" s="55"/>
      <c r="O34" s="55"/>
      <c r="P34" s="60"/>
      <c r="Q34" s="55"/>
      <c r="R34" s="55"/>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80">
        <f t="shared" si="2"/>
        <v>14569.856000000002</v>
      </c>
      <c r="BB34" s="81">
        <f t="shared" si="3"/>
        <v>14569.856000000002</v>
      </c>
      <c r="BC34" s="61" t="str">
        <f t="shared" si="4"/>
        <v>INR  Fourteen Thousand Five Hundred &amp; Sixty Nine  and Paise Eighty Six Only</v>
      </c>
      <c r="BE34" s="62">
        <v>206</v>
      </c>
      <c r="BF34" s="54">
        <v>5839</v>
      </c>
      <c r="BG34" s="67">
        <f t="shared" si="5"/>
        <v>6605.076800000001</v>
      </c>
      <c r="BH34" s="67">
        <f t="shared" si="6"/>
        <v>233.02720000000002</v>
      </c>
      <c r="BJ34" s="86">
        <v>792</v>
      </c>
      <c r="BK34" s="66">
        <f t="shared" si="11"/>
        <v>950.4</v>
      </c>
      <c r="BL34" s="67">
        <f t="shared" si="7"/>
        <v>1075.09248</v>
      </c>
      <c r="BM34" s="95">
        <v>223.2</v>
      </c>
      <c r="BN34" s="67">
        <f t="shared" si="8"/>
        <v>252.48384000000001</v>
      </c>
      <c r="BP34" s="89">
        <v>161</v>
      </c>
      <c r="BQ34" s="67">
        <f t="shared" si="9"/>
        <v>182.12320000000003</v>
      </c>
      <c r="BS34" s="125">
        <v>161</v>
      </c>
      <c r="BT34" s="67">
        <f t="shared" si="10"/>
        <v>182.12320000000003</v>
      </c>
      <c r="IE34" s="22"/>
      <c r="IF34" s="22"/>
      <c r="IG34" s="22"/>
      <c r="IH34" s="22"/>
      <c r="II34" s="22"/>
    </row>
    <row r="35" spans="1:243" s="21" customFormat="1" ht="159.75" customHeight="1">
      <c r="A35" s="32">
        <v>23</v>
      </c>
      <c r="B35" s="112" t="s">
        <v>281</v>
      </c>
      <c r="C35" s="63" t="s">
        <v>74</v>
      </c>
      <c r="D35" s="124">
        <v>80</v>
      </c>
      <c r="E35" s="87" t="s">
        <v>159</v>
      </c>
      <c r="F35" s="125">
        <v>186.64800000000002</v>
      </c>
      <c r="G35" s="55"/>
      <c r="H35" s="55"/>
      <c r="I35" s="56" t="s">
        <v>40</v>
      </c>
      <c r="J35" s="57">
        <f t="shared" si="1"/>
        <v>1</v>
      </c>
      <c r="K35" s="58" t="s">
        <v>64</v>
      </c>
      <c r="L35" s="58" t="s">
        <v>7</v>
      </c>
      <c r="M35" s="59"/>
      <c r="N35" s="55"/>
      <c r="O35" s="55"/>
      <c r="P35" s="60"/>
      <c r="Q35" s="55"/>
      <c r="R35" s="55"/>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80">
        <f t="shared" si="2"/>
        <v>14931.840000000002</v>
      </c>
      <c r="BB35" s="81">
        <f t="shared" si="3"/>
        <v>14931.840000000002</v>
      </c>
      <c r="BC35" s="61" t="str">
        <f t="shared" si="4"/>
        <v>INR  Fourteen Thousand Nine Hundred &amp; Thirty One  and Paise Eighty Four Only</v>
      </c>
      <c r="BE35" s="62">
        <v>586</v>
      </c>
      <c r="BF35" s="54">
        <v>674</v>
      </c>
      <c r="BG35" s="67">
        <f t="shared" si="5"/>
        <v>762.4288000000001</v>
      </c>
      <c r="BH35" s="67">
        <f t="shared" si="6"/>
        <v>662.8832000000001</v>
      </c>
      <c r="BJ35" s="86">
        <v>796</v>
      </c>
      <c r="BK35" s="66">
        <f t="shared" si="11"/>
        <v>955.1999999999999</v>
      </c>
      <c r="BL35" s="67">
        <f t="shared" si="7"/>
        <v>1080.52224</v>
      </c>
      <c r="BM35" s="95">
        <v>40.8</v>
      </c>
      <c r="BN35" s="67">
        <f t="shared" si="8"/>
        <v>46.15296</v>
      </c>
      <c r="BP35" s="89">
        <v>165</v>
      </c>
      <c r="BQ35" s="67">
        <f t="shared" si="9"/>
        <v>186.64800000000002</v>
      </c>
      <c r="BS35" s="125">
        <v>165</v>
      </c>
      <c r="BT35" s="67">
        <f t="shared" si="10"/>
        <v>186.64800000000002</v>
      </c>
      <c r="IE35" s="22"/>
      <c r="IF35" s="22"/>
      <c r="IG35" s="22"/>
      <c r="IH35" s="22"/>
      <c r="II35" s="22"/>
    </row>
    <row r="36" spans="1:243" s="21" customFormat="1" ht="162" customHeight="1">
      <c r="A36" s="32">
        <v>24</v>
      </c>
      <c r="B36" s="112" t="s">
        <v>282</v>
      </c>
      <c r="C36" s="63" t="s">
        <v>75</v>
      </c>
      <c r="D36" s="124">
        <v>1471.5</v>
      </c>
      <c r="E36" s="87" t="s">
        <v>159</v>
      </c>
      <c r="F36" s="125">
        <v>182.12320000000003</v>
      </c>
      <c r="G36" s="55"/>
      <c r="H36" s="55"/>
      <c r="I36" s="56" t="s">
        <v>40</v>
      </c>
      <c r="J36" s="57">
        <f t="shared" si="1"/>
        <v>1</v>
      </c>
      <c r="K36" s="58" t="s">
        <v>64</v>
      </c>
      <c r="L36" s="58" t="s">
        <v>7</v>
      </c>
      <c r="M36" s="59"/>
      <c r="N36" s="55"/>
      <c r="O36" s="55"/>
      <c r="P36" s="60"/>
      <c r="Q36" s="55"/>
      <c r="R36" s="55"/>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80">
        <f t="shared" si="2"/>
        <v>267994.28880000004</v>
      </c>
      <c r="BB36" s="81">
        <f t="shared" si="3"/>
        <v>267994.28880000004</v>
      </c>
      <c r="BC36" s="61" t="str">
        <f t="shared" si="4"/>
        <v>INR  Two Lakh Sixty Seven Thousand Nine Hundred &amp; Ninety Four  and Paise Twenty Nine Only</v>
      </c>
      <c r="BE36" s="62">
        <v>88</v>
      </c>
      <c r="BF36" s="54">
        <v>686</v>
      </c>
      <c r="BG36" s="67">
        <f t="shared" si="5"/>
        <v>776.0032000000001</v>
      </c>
      <c r="BH36" s="67">
        <f t="shared" si="6"/>
        <v>99.54560000000001</v>
      </c>
      <c r="BJ36" s="86">
        <v>655</v>
      </c>
      <c r="BK36" s="66">
        <f t="shared" si="11"/>
        <v>786</v>
      </c>
      <c r="BL36" s="67">
        <f t="shared" si="7"/>
        <v>889.1232000000001</v>
      </c>
      <c r="BM36" s="95">
        <v>41.28</v>
      </c>
      <c r="BN36" s="67">
        <f t="shared" si="8"/>
        <v>46.695936</v>
      </c>
      <c r="BP36" s="89">
        <v>161</v>
      </c>
      <c r="BQ36" s="67">
        <f t="shared" si="9"/>
        <v>182.12320000000003</v>
      </c>
      <c r="BS36" s="125">
        <v>161</v>
      </c>
      <c r="BT36" s="67">
        <f t="shared" si="10"/>
        <v>182.12320000000003</v>
      </c>
      <c r="IE36" s="22"/>
      <c r="IF36" s="22"/>
      <c r="IG36" s="22"/>
      <c r="IH36" s="22"/>
      <c r="II36" s="22"/>
    </row>
    <row r="37" spans="1:243" s="21" customFormat="1" ht="159.75" customHeight="1">
      <c r="A37" s="32">
        <v>25</v>
      </c>
      <c r="B37" s="112" t="s">
        <v>283</v>
      </c>
      <c r="C37" s="63" t="s">
        <v>76</v>
      </c>
      <c r="D37" s="124">
        <v>160</v>
      </c>
      <c r="E37" s="87" t="s">
        <v>159</v>
      </c>
      <c r="F37" s="125">
        <v>186.64800000000002</v>
      </c>
      <c r="G37" s="55"/>
      <c r="H37" s="55"/>
      <c r="I37" s="56" t="s">
        <v>40</v>
      </c>
      <c r="J37" s="57">
        <f t="shared" si="1"/>
        <v>1</v>
      </c>
      <c r="K37" s="58" t="s">
        <v>64</v>
      </c>
      <c r="L37" s="58" t="s">
        <v>7</v>
      </c>
      <c r="M37" s="59"/>
      <c r="N37" s="55"/>
      <c r="O37" s="55"/>
      <c r="P37" s="60"/>
      <c r="Q37" s="55"/>
      <c r="R37" s="55"/>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80">
        <f t="shared" si="2"/>
        <v>29863.680000000004</v>
      </c>
      <c r="BB37" s="81">
        <f t="shared" si="3"/>
        <v>29863.680000000004</v>
      </c>
      <c r="BC37" s="61" t="str">
        <f t="shared" si="4"/>
        <v>INR  Twenty Nine Thousand Eight Hundred &amp; Sixty Three  and Paise Sixty Eight Only</v>
      </c>
      <c r="BE37" s="62">
        <v>5653</v>
      </c>
      <c r="BF37" s="54">
        <v>698</v>
      </c>
      <c r="BG37" s="67">
        <f t="shared" si="5"/>
        <v>789.5776000000001</v>
      </c>
      <c r="BH37" s="67">
        <f t="shared" si="6"/>
        <v>6394.673600000001</v>
      </c>
      <c r="BJ37" s="86">
        <v>81936</v>
      </c>
      <c r="BK37" s="66">
        <f t="shared" si="11"/>
        <v>98323.2</v>
      </c>
      <c r="BL37" s="67">
        <f t="shared" si="7"/>
        <v>111223.20384000002</v>
      </c>
      <c r="BM37" s="95">
        <v>41.28</v>
      </c>
      <c r="BN37" s="67">
        <f t="shared" si="8"/>
        <v>46.695936</v>
      </c>
      <c r="BP37" s="89">
        <v>165</v>
      </c>
      <c r="BQ37" s="67">
        <f t="shared" si="9"/>
        <v>186.64800000000002</v>
      </c>
      <c r="BS37" s="125">
        <v>165</v>
      </c>
      <c r="BT37" s="67">
        <f t="shared" si="10"/>
        <v>186.64800000000002</v>
      </c>
      <c r="IE37" s="22"/>
      <c r="IF37" s="22"/>
      <c r="IG37" s="22"/>
      <c r="IH37" s="22"/>
      <c r="II37" s="22"/>
    </row>
    <row r="38" spans="1:243" s="21" customFormat="1" ht="159" customHeight="1">
      <c r="A38" s="32">
        <v>26</v>
      </c>
      <c r="B38" s="112" t="s">
        <v>284</v>
      </c>
      <c r="C38" s="63" t="s">
        <v>77</v>
      </c>
      <c r="D38" s="124">
        <v>160</v>
      </c>
      <c r="E38" s="87" t="s">
        <v>159</v>
      </c>
      <c r="F38" s="125">
        <v>191.17280000000002</v>
      </c>
      <c r="G38" s="55"/>
      <c r="H38" s="55"/>
      <c r="I38" s="56" t="s">
        <v>40</v>
      </c>
      <c r="J38" s="57">
        <f>IF(I38="Less(-)",-1,1)</f>
        <v>1</v>
      </c>
      <c r="K38" s="58" t="s">
        <v>64</v>
      </c>
      <c r="L38" s="58" t="s">
        <v>7</v>
      </c>
      <c r="M38" s="59"/>
      <c r="N38" s="55"/>
      <c r="O38" s="55"/>
      <c r="P38" s="60"/>
      <c r="Q38" s="55"/>
      <c r="R38" s="55"/>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80">
        <f>total_amount_ba($B$2,$D$2,D38,F38,J38,K38,M38)</f>
        <v>30587.648000000005</v>
      </c>
      <c r="BB38" s="81">
        <f>BA38+SUM(N38:AZ38)</f>
        <v>30587.648000000005</v>
      </c>
      <c r="BC38" s="61" t="str">
        <f>SpellNumber(L38,BB38)</f>
        <v>INR  Thirty Thousand Five Hundred &amp; Eighty Seven  and Paise Sixty Five Only</v>
      </c>
      <c r="BE38" s="62">
        <v>264</v>
      </c>
      <c r="BF38" s="54">
        <v>710</v>
      </c>
      <c r="BG38" s="67">
        <f t="shared" si="5"/>
        <v>803.152</v>
      </c>
      <c r="BH38" s="67">
        <f t="shared" si="6"/>
        <v>298.6368</v>
      </c>
      <c r="BJ38" s="86">
        <v>3016</v>
      </c>
      <c r="BK38" s="66">
        <f t="shared" si="11"/>
        <v>3619.2</v>
      </c>
      <c r="BL38" s="67">
        <f t="shared" si="7"/>
        <v>4094.0390400000006</v>
      </c>
      <c r="BM38" s="95">
        <v>41.28</v>
      </c>
      <c r="BN38" s="67">
        <f t="shared" si="8"/>
        <v>46.695936</v>
      </c>
      <c r="BP38" s="89">
        <v>169</v>
      </c>
      <c r="BQ38" s="67">
        <f t="shared" si="9"/>
        <v>191.17280000000002</v>
      </c>
      <c r="BS38" s="125">
        <v>169</v>
      </c>
      <c r="BT38" s="67">
        <f t="shared" si="10"/>
        <v>191.17280000000002</v>
      </c>
      <c r="IE38" s="22"/>
      <c r="IF38" s="22"/>
      <c r="IG38" s="22"/>
      <c r="IH38" s="22"/>
      <c r="II38" s="22"/>
    </row>
    <row r="39" spans="1:243" s="21" customFormat="1" ht="66" customHeight="1">
      <c r="A39" s="32">
        <v>27</v>
      </c>
      <c r="B39" s="112" t="s">
        <v>161</v>
      </c>
      <c r="C39" s="63" t="s">
        <v>78</v>
      </c>
      <c r="D39" s="124">
        <v>774.5</v>
      </c>
      <c r="E39" s="87" t="s">
        <v>159</v>
      </c>
      <c r="F39" s="125">
        <v>38.460800000000006</v>
      </c>
      <c r="G39" s="55"/>
      <c r="H39" s="55"/>
      <c r="I39" s="56" t="s">
        <v>40</v>
      </c>
      <c r="J39" s="57">
        <f t="shared" si="1"/>
        <v>1</v>
      </c>
      <c r="K39" s="58" t="s">
        <v>64</v>
      </c>
      <c r="L39" s="58" t="s">
        <v>7</v>
      </c>
      <c r="M39" s="59"/>
      <c r="N39" s="55"/>
      <c r="O39" s="55"/>
      <c r="P39" s="60"/>
      <c r="Q39" s="55"/>
      <c r="R39" s="55"/>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80">
        <f t="shared" si="2"/>
        <v>29787.889600000006</v>
      </c>
      <c r="BB39" s="81">
        <f t="shared" si="3"/>
        <v>29787.889600000006</v>
      </c>
      <c r="BC39" s="61" t="str">
        <f t="shared" si="4"/>
        <v>INR  Twenty Nine Thousand Seven Hundred &amp; Eighty Seven  and Paise Eighty Nine Only</v>
      </c>
      <c r="BE39" s="62">
        <v>267.96</v>
      </c>
      <c r="BF39" s="54">
        <v>196</v>
      </c>
      <c r="BG39" s="67">
        <f t="shared" si="5"/>
        <v>221.7152</v>
      </c>
      <c r="BH39" s="67">
        <f t="shared" si="6"/>
        <v>303.116352</v>
      </c>
      <c r="BJ39" s="86">
        <v>2701</v>
      </c>
      <c r="BK39" s="66">
        <f t="shared" si="11"/>
        <v>3241.2</v>
      </c>
      <c r="BL39" s="67">
        <f t="shared" si="7"/>
        <v>3666.4454400000004</v>
      </c>
      <c r="BM39" s="95">
        <v>55.2</v>
      </c>
      <c r="BN39" s="67">
        <f t="shared" si="8"/>
        <v>62.44224000000001</v>
      </c>
      <c r="BP39" s="89">
        <v>34</v>
      </c>
      <c r="BQ39" s="67">
        <f t="shared" si="9"/>
        <v>38.460800000000006</v>
      </c>
      <c r="BS39" s="125">
        <v>34</v>
      </c>
      <c r="BT39" s="67">
        <f t="shared" si="10"/>
        <v>38.460800000000006</v>
      </c>
      <c r="IE39" s="22"/>
      <c r="IF39" s="22"/>
      <c r="IG39" s="22"/>
      <c r="IH39" s="22"/>
      <c r="II39" s="22"/>
    </row>
    <row r="40" spans="1:243" s="21" customFormat="1" ht="156" customHeight="1">
      <c r="A40" s="32">
        <v>28</v>
      </c>
      <c r="B40" s="112" t="s">
        <v>285</v>
      </c>
      <c r="C40" s="63" t="s">
        <v>79</v>
      </c>
      <c r="D40" s="124">
        <v>3994</v>
      </c>
      <c r="E40" s="114" t="s">
        <v>159</v>
      </c>
      <c r="F40" s="125">
        <v>38.12144000000001</v>
      </c>
      <c r="G40" s="55"/>
      <c r="H40" s="55"/>
      <c r="I40" s="56" t="s">
        <v>40</v>
      </c>
      <c r="J40" s="57">
        <f t="shared" si="1"/>
        <v>1</v>
      </c>
      <c r="K40" s="58" t="s">
        <v>64</v>
      </c>
      <c r="L40" s="58" t="s">
        <v>7</v>
      </c>
      <c r="M40" s="59"/>
      <c r="N40" s="55"/>
      <c r="O40" s="55"/>
      <c r="P40" s="60"/>
      <c r="Q40" s="55"/>
      <c r="R40" s="55"/>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80">
        <f t="shared" si="2"/>
        <v>152257.03136000002</v>
      </c>
      <c r="BB40" s="81">
        <f t="shared" si="3"/>
        <v>152257.03136000002</v>
      </c>
      <c r="BC40" s="61" t="str">
        <f t="shared" si="4"/>
        <v>INR  One Lakh Fifty Two Thousand Two Hundred &amp; Fifty Seven  and Paise Three Only</v>
      </c>
      <c r="BE40" s="62">
        <v>271.98</v>
      </c>
      <c r="BF40" s="54">
        <v>1012</v>
      </c>
      <c r="BG40" s="67">
        <f t="shared" si="5"/>
        <v>1144.7744</v>
      </c>
      <c r="BH40" s="67">
        <f t="shared" si="6"/>
        <v>307.66377600000004</v>
      </c>
      <c r="BJ40" s="86">
        <v>466</v>
      </c>
      <c r="BK40" s="66">
        <f t="shared" si="11"/>
        <v>559.1999999999999</v>
      </c>
      <c r="BL40" s="67">
        <f t="shared" si="7"/>
        <v>632.56704</v>
      </c>
      <c r="BM40" s="95">
        <v>56.05</v>
      </c>
      <c r="BN40" s="67">
        <f t="shared" si="8"/>
        <v>63.403760000000005</v>
      </c>
      <c r="BP40" s="111">
        <v>33.7</v>
      </c>
      <c r="BQ40" s="67">
        <f t="shared" si="9"/>
        <v>38.12144000000001</v>
      </c>
      <c r="BS40" s="125">
        <v>33.7</v>
      </c>
      <c r="BT40" s="67">
        <f t="shared" si="10"/>
        <v>38.12144000000001</v>
      </c>
      <c r="IE40" s="22"/>
      <c r="IF40" s="22"/>
      <c r="IG40" s="22"/>
      <c r="IH40" s="22"/>
      <c r="II40" s="22"/>
    </row>
    <row r="41" spans="1:243" s="21" customFormat="1" ht="163.5" customHeight="1">
      <c r="A41" s="32">
        <v>29</v>
      </c>
      <c r="B41" s="112" t="s">
        <v>447</v>
      </c>
      <c r="C41" s="63" t="s">
        <v>80</v>
      </c>
      <c r="D41" s="124">
        <v>3168</v>
      </c>
      <c r="E41" s="114" t="s">
        <v>159</v>
      </c>
      <c r="F41" s="125">
        <v>38.12144000000001</v>
      </c>
      <c r="G41" s="55"/>
      <c r="H41" s="55"/>
      <c r="I41" s="56" t="s">
        <v>40</v>
      </c>
      <c r="J41" s="57">
        <f t="shared" si="1"/>
        <v>1</v>
      </c>
      <c r="K41" s="58" t="s">
        <v>64</v>
      </c>
      <c r="L41" s="58" t="s">
        <v>7</v>
      </c>
      <c r="M41" s="59"/>
      <c r="N41" s="55"/>
      <c r="O41" s="55"/>
      <c r="P41" s="60"/>
      <c r="Q41" s="55"/>
      <c r="R41" s="55"/>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80">
        <f t="shared" si="2"/>
        <v>120768.72192000003</v>
      </c>
      <c r="BB41" s="81">
        <f t="shared" si="3"/>
        <v>120768.72192000003</v>
      </c>
      <c r="BC41" s="61" t="str">
        <f t="shared" si="4"/>
        <v>INR  One Lakh Twenty Thousand Seven Hundred &amp; Sixty Eight  and Paise Seventy Two Only</v>
      </c>
      <c r="BE41" s="62">
        <v>745</v>
      </c>
      <c r="BF41" s="54">
        <v>1024</v>
      </c>
      <c r="BG41" s="67">
        <f t="shared" si="5"/>
        <v>1158.3488000000002</v>
      </c>
      <c r="BH41" s="67">
        <f t="shared" si="6"/>
        <v>842.7440000000001</v>
      </c>
      <c r="BJ41" s="86">
        <v>82001</v>
      </c>
      <c r="BK41" s="66">
        <f t="shared" si="11"/>
        <v>98401.2</v>
      </c>
      <c r="BL41" s="67">
        <f t="shared" si="7"/>
        <v>111311.43744000001</v>
      </c>
      <c r="BM41" s="95">
        <v>56.9</v>
      </c>
      <c r="BN41" s="67">
        <f t="shared" si="8"/>
        <v>64.36528</v>
      </c>
      <c r="BP41" s="111">
        <v>33.7</v>
      </c>
      <c r="BQ41" s="67">
        <f t="shared" si="9"/>
        <v>38.12144000000001</v>
      </c>
      <c r="BS41" s="125">
        <v>33.7</v>
      </c>
      <c r="BT41" s="67">
        <f t="shared" si="10"/>
        <v>38.12144000000001</v>
      </c>
      <c r="IE41" s="22"/>
      <c r="IF41" s="22"/>
      <c r="IG41" s="22"/>
      <c r="IH41" s="22"/>
      <c r="II41" s="22"/>
    </row>
    <row r="42" spans="1:243" s="21" customFormat="1" ht="149.25" customHeight="1">
      <c r="A42" s="32">
        <v>30</v>
      </c>
      <c r="B42" s="112" t="s">
        <v>448</v>
      </c>
      <c r="C42" s="63" t="s">
        <v>81</v>
      </c>
      <c r="D42" s="124">
        <v>3168</v>
      </c>
      <c r="E42" s="114" t="s">
        <v>159</v>
      </c>
      <c r="F42" s="125">
        <v>38.12144000000001</v>
      </c>
      <c r="G42" s="55"/>
      <c r="H42" s="55"/>
      <c r="I42" s="56" t="s">
        <v>40</v>
      </c>
      <c r="J42" s="57">
        <f t="shared" si="1"/>
        <v>1</v>
      </c>
      <c r="K42" s="58" t="s">
        <v>64</v>
      </c>
      <c r="L42" s="58" t="s">
        <v>7</v>
      </c>
      <c r="M42" s="59"/>
      <c r="N42" s="55"/>
      <c r="O42" s="55"/>
      <c r="P42" s="60"/>
      <c r="Q42" s="55"/>
      <c r="R42" s="55"/>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80">
        <f t="shared" si="2"/>
        <v>120768.72192000003</v>
      </c>
      <c r="BB42" s="81">
        <f t="shared" si="3"/>
        <v>120768.72192000003</v>
      </c>
      <c r="BC42" s="61" t="str">
        <f t="shared" si="4"/>
        <v>INR  One Lakh Twenty Thousand Seven Hundred &amp; Sixty Eight  and Paise Seventy Two Only</v>
      </c>
      <c r="BE42" s="62">
        <v>750</v>
      </c>
      <c r="BF42" s="54">
        <v>1036</v>
      </c>
      <c r="BG42" s="67">
        <f t="shared" si="5"/>
        <v>1171.9232000000002</v>
      </c>
      <c r="BH42" s="67">
        <f t="shared" si="6"/>
        <v>848.4000000000001</v>
      </c>
      <c r="BJ42" s="86">
        <v>2907</v>
      </c>
      <c r="BK42" s="66">
        <f t="shared" si="11"/>
        <v>3488.4</v>
      </c>
      <c r="BL42" s="67">
        <f t="shared" si="7"/>
        <v>3946.07808</v>
      </c>
      <c r="BM42" s="95">
        <v>85.2</v>
      </c>
      <c r="BN42" s="67">
        <f t="shared" si="8"/>
        <v>96.37824</v>
      </c>
      <c r="BP42" s="111">
        <v>33.7</v>
      </c>
      <c r="BQ42" s="67">
        <f t="shared" si="9"/>
        <v>38.12144000000001</v>
      </c>
      <c r="BS42" s="125">
        <v>33.7</v>
      </c>
      <c r="BT42" s="67">
        <f t="shared" si="10"/>
        <v>38.12144000000001</v>
      </c>
      <c r="IE42" s="22"/>
      <c r="IF42" s="22"/>
      <c r="IG42" s="22"/>
      <c r="IH42" s="22"/>
      <c r="II42" s="22"/>
    </row>
    <row r="43" spans="1:243" s="21" customFormat="1" ht="192" customHeight="1">
      <c r="A43" s="32">
        <v>31</v>
      </c>
      <c r="B43" s="112" t="s">
        <v>452</v>
      </c>
      <c r="C43" s="63" t="s">
        <v>82</v>
      </c>
      <c r="D43" s="124">
        <v>1676</v>
      </c>
      <c r="E43" s="87" t="s">
        <v>159</v>
      </c>
      <c r="F43" s="125">
        <v>35.51968</v>
      </c>
      <c r="G43" s="55"/>
      <c r="H43" s="55"/>
      <c r="I43" s="56" t="s">
        <v>40</v>
      </c>
      <c r="J43" s="57">
        <f t="shared" si="1"/>
        <v>1</v>
      </c>
      <c r="K43" s="58" t="s">
        <v>64</v>
      </c>
      <c r="L43" s="58" t="s">
        <v>7</v>
      </c>
      <c r="M43" s="59"/>
      <c r="N43" s="55"/>
      <c r="O43" s="55"/>
      <c r="P43" s="60"/>
      <c r="Q43" s="55"/>
      <c r="R43" s="55"/>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80">
        <f t="shared" si="2"/>
        <v>59530.983680000005</v>
      </c>
      <c r="BB43" s="81">
        <f t="shared" si="3"/>
        <v>59530.983680000005</v>
      </c>
      <c r="BC43" s="61" t="str">
        <f t="shared" si="4"/>
        <v>INR  Fifty Nine Thousand Five Hundred &amp; Thirty  and Paise Ninety Eight Only</v>
      </c>
      <c r="BE43" s="62">
        <v>750</v>
      </c>
      <c r="BF43" s="54">
        <v>224</v>
      </c>
      <c r="BG43" s="67">
        <f t="shared" si="5"/>
        <v>253.38880000000003</v>
      </c>
      <c r="BH43" s="67">
        <f t="shared" si="6"/>
        <v>848.4000000000001</v>
      </c>
      <c r="BJ43" s="86">
        <v>655</v>
      </c>
      <c r="BK43" s="66">
        <f t="shared" si="11"/>
        <v>786</v>
      </c>
      <c r="BL43" s="67">
        <f t="shared" si="7"/>
        <v>889.1232000000001</v>
      </c>
      <c r="BM43" s="95">
        <v>85.2</v>
      </c>
      <c r="BN43" s="67">
        <f t="shared" si="8"/>
        <v>96.37824</v>
      </c>
      <c r="BP43" s="89">
        <v>31.4</v>
      </c>
      <c r="BQ43" s="67">
        <f t="shared" si="9"/>
        <v>35.51968</v>
      </c>
      <c r="BS43" s="125">
        <v>31.4</v>
      </c>
      <c r="BT43" s="67">
        <f t="shared" si="10"/>
        <v>35.51968</v>
      </c>
      <c r="IE43" s="22"/>
      <c r="IF43" s="22"/>
      <c r="IG43" s="22"/>
      <c r="IH43" s="22"/>
      <c r="II43" s="22"/>
    </row>
    <row r="44" spans="1:243" s="21" customFormat="1" ht="184.5" customHeight="1">
      <c r="A44" s="32">
        <v>32</v>
      </c>
      <c r="B44" s="112" t="s">
        <v>453</v>
      </c>
      <c r="C44" s="63" t="s">
        <v>83</v>
      </c>
      <c r="D44" s="124">
        <v>792</v>
      </c>
      <c r="E44" s="87" t="s">
        <v>159</v>
      </c>
      <c r="F44" s="125">
        <v>36.322832</v>
      </c>
      <c r="G44" s="55"/>
      <c r="H44" s="55"/>
      <c r="I44" s="56" t="s">
        <v>40</v>
      </c>
      <c r="J44" s="57">
        <f>IF(I44="Less(-)",-1,1)</f>
        <v>1</v>
      </c>
      <c r="K44" s="58" t="s">
        <v>64</v>
      </c>
      <c r="L44" s="58" t="s">
        <v>7</v>
      </c>
      <c r="M44" s="59"/>
      <c r="N44" s="55"/>
      <c r="O44" s="55"/>
      <c r="P44" s="60"/>
      <c r="Q44" s="55"/>
      <c r="R44" s="55"/>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80">
        <f>total_amount_ba($B$2,$D$2,D44,F44,J44,K44,M44)</f>
        <v>28767.682944</v>
      </c>
      <c r="BB44" s="81">
        <f>BA44+SUM(N44:AZ44)</f>
        <v>28767.682944</v>
      </c>
      <c r="BC44" s="61" t="str">
        <f>SpellNumber(L44,BB44)</f>
        <v>INR  Twenty Eight Thousand Seven Hundred &amp; Sixty Seven  and Paise Sixty Eight Only</v>
      </c>
      <c r="BE44" s="62">
        <v>755</v>
      </c>
      <c r="BF44" s="54">
        <v>1150</v>
      </c>
      <c r="BG44" s="67">
        <f t="shared" si="5"/>
        <v>1300.8800000000003</v>
      </c>
      <c r="BH44" s="67">
        <f t="shared" si="6"/>
        <v>854.0560000000002</v>
      </c>
      <c r="BJ44" s="86">
        <v>125</v>
      </c>
      <c r="BK44" s="66">
        <f t="shared" si="11"/>
        <v>150</v>
      </c>
      <c r="BL44" s="67">
        <f t="shared" si="7"/>
        <v>169.68000000000004</v>
      </c>
      <c r="BM44" s="95">
        <v>102</v>
      </c>
      <c r="BN44" s="67">
        <f t="shared" si="8"/>
        <v>115.3824</v>
      </c>
      <c r="BP44" s="89">
        <v>32.11</v>
      </c>
      <c r="BQ44" s="67">
        <f t="shared" si="9"/>
        <v>36.322832</v>
      </c>
      <c r="BS44" s="125">
        <v>32.11</v>
      </c>
      <c r="BT44" s="67">
        <f t="shared" si="10"/>
        <v>36.322832</v>
      </c>
      <c r="IE44" s="22"/>
      <c r="IF44" s="22"/>
      <c r="IG44" s="22"/>
      <c r="IH44" s="22"/>
      <c r="II44" s="22"/>
    </row>
    <row r="45" spans="1:243" s="21" customFormat="1" ht="195" customHeight="1">
      <c r="A45" s="32">
        <v>33</v>
      </c>
      <c r="B45" s="112" t="s">
        <v>454</v>
      </c>
      <c r="C45" s="63" t="s">
        <v>84</v>
      </c>
      <c r="D45" s="124">
        <v>872</v>
      </c>
      <c r="E45" s="87" t="s">
        <v>159</v>
      </c>
      <c r="F45" s="125">
        <v>37.125984</v>
      </c>
      <c r="G45" s="55"/>
      <c r="H45" s="55"/>
      <c r="I45" s="56" t="s">
        <v>40</v>
      </c>
      <c r="J45" s="57">
        <f t="shared" si="1"/>
        <v>1</v>
      </c>
      <c r="K45" s="58" t="s">
        <v>64</v>
      </c>
      <c r="L45" s="58" t="s">
        <v>7</v>
      </c>
      <c r="M45" s="59"/>
      <c r="N45" s="55"/>
      <c r="O45" s="55"/>
      <c r="P45" s="60"/>
      <c r="Q45" s="55"/>
      <c r="R45" s="55"/>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80">
        <f t="shared" si="2"/>
        <v>32373.858048000002</v>
      </c>
      <c r="BB45" s="81">
        <f t="shared" si="3"/>
        <v>32373.858048000002</v>
      </c>
      <c r="BC45" s="61" t="str">
        <f t="shared" si="4"/>
        <v>INR  Thirty Two Thousand Three Hundred &amp; Seventy Three  and Paise Eighty Six Only</v>
      </c>
      <c r="BE45" s="62">
        <v>760</v>
      </c>
      <c r="BF45" s="54">
        <v>1162</v>
      </c>
      <c r="BG45" s="67">
        <f t="shared" si="5"/>
        <v>1314.4544</v>
      </c>
      <c r="BH45" s="67">
        <f t="shared" si="6"/>
        <v>859.7120000000001</v>
      </c>
      <c r="BJ45" s="86">
        <v>30</v>
      </c>
      <c r="BK45" s="66">
        <f t="shared" si="11"/>
        <v>36</v>
      </c>
      <c r="BL45" s="67">
        <f t="shared" si="7"/>
        <v>40.723200000000006</v>
      </c>
      <c r="BM45" s="95">
        <v>102.85</v>
      </c>
      <c r="BN45" s="67">
        <f t="shared" si="8"/>
        <v>116.34392000000001</v>
      </c>
      <c r="BP45" s="89">
        <v>32.82</v>
      </c>
      <c r="BQ45" s="67">
        <f t="shared" si="9"/>
        <v>37.125984</v>
      </c>
      <c r="BS45" s="125">
        <v>32.82</v>
      </c>
      <c r="BT45" s="67">
        <f t="shared" si="10"/>
        <v>37.125984</v>
      </c>
      <c r="IE45" s="22"/>
      <c r="IF45" s="22"/>
      <c r="IG45" s="22"/>
      <c r="IH45" s="22"/>
      <c r="II45" s="22"/>
    </row>
    <row r="46" spans="1:243" s="21" customFormat="1" ht="135.75" customHeight="1">
      <c r="A46" s="32">
        <v>34</v>
      </c>
      <c r="B46" s="112" t="s">
        <v>286</v>
      </c>
      <c r="C46" s="63" t="s">
        <v>130</v>
      </c>
      <c r="D46" s="124">
        <v>3994</v>
      </c>
      <c r="E46" s="114" t="s">
        <v>159</v>
      </c>
      <c r="F46" s="125">
        <v>79.18400000000001</v>
      </c>
      <c r="G46" s="55"/>
      <c r="H46" s="55"/>
      <c r="I46" s="56" t="s">
        <v>40</v>
      </c>
      <c r="J46" s="57">
        <f t="shared" si="1"/>
        <v>1</v>
      </c>
      <c r="K46" s="58" t="s">
        <v>64</v>
      </c>
      <c r="L46" s="58" t="s">
        <v>7</v>
      </c>
      <c r="M46" s="59"/>
      <c r="N46" s="55"/>
      <c r="O46" s="55"/>
      <c r="P46" s="60"/>
      <c r="Q46" s="55"/>
      <c r="R46" s="55"/>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80">
        <f t="shared" si="2"/>
        <v>316260.89600000007</v>
      </c>
      <c r="BB46" s="81">
        <f t="shared" si="3"/>
        <v>316260.89600000007</v>
      </c>
      <c r="BC46" s="61" t="str">
        <f t="shared" si="4"/>
        <v>INR  Three Lakh Sixteen Thousand Two Hundred &amp; Sixty  and Paise Ninety Only</v>
      </c>
      <c r="BE46" s="62">
        <v>186</v>
      </c>
      <c r="BF46" s="54">
        <v>1174</v>
      </c>
      <c r="BG46" s="67">
        <f t="shared" si="5"/>
        <v>1328.0288</v>
      </c>
      <c r="BH46" s="67">
        <f t="shared" si="6"/>
        <v>210.40320000000003</v>
      </c>
      <c r="BJ46" s="86">
        <v>43</v>
      </c>
      <c r="BK46" s="66">
        <f t="shared" si="11"/>
        <v>51.6</v>
      </c>
      <c r="BL46" s="67">
        <f t="shared" si="7"/>
        <v>58.36992000000001</v>
      </c>
      <c r="BM46" s="95">
        <v>103.7</v>
      </c>
      <c r="BN46" s="67">
        <f t="shared" si="8"/>
        <v>117.30544000000002</v>
      </c>
      <c r="BP46" s="111">
        <v>70</v>
      </c>
      <c r="BQ46" s="67">
        <f t="shared" si="9"/>
        <v>79.18400000000001</v>
      </c>
      <c r="BS46" s="125">
        <v>70</v>
      </c>
      <c r="BT46" s="67">
        <f t="shared" si="10"/>
        <v>79.18400000000001</v>
      </c>
      <c r="IE46" s="22"/>
      <c r="IF46" s="22"/>
      <c r="IG46" s="22"/>
      <c r="IH46" s="22"/>
      <c r="II46" s="22"/>
    </row>
    <row r="47" spans="1:243" s="21" customFormat="1" ht="129" customHeight="1">
      <c r="A47" s="32">
        <v>35</v>
      </c>
      <c r="B47" s="112" t="s">
        <v>287</v>
      </c>
      <c r="C47" s="63" t="s">
        <v>131</v>
      </c>
      <c r="D47" s="124">
        <v>3168</v>
      </c>
      <c r="E47" s="114" t="s">
        <v>159</v>
      </c>
      <c r="F47" s="125">
        <v>79.18400000000001</v>
      </c>
      <c r="G47" s="55"/>
      <c r="H47" s="55"/>
      <c r="I47" s="56" t="s">
        <v>40</v>
      </c>
      <c r="J47" s="57">
        <f t="shared" si="1"/>
        <v>1</v>
      </c>
      <c r="K47" s="58" t="s">
        <v>64</v>
      </c>
      <c r="L47" s="58" t="s">
        <v>7</v>
      </c>
      <c r="M47" s="59"/>
      <c r="N47" s="55"/>
      <c r="O47" s="55"/>
      <c r="P47" s="60"/>
      <c r="Q47" s="55"/>
      <c r="R47" s="55"/>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80">
        <f t="shared" si="2"/>
        <v>250854.91200000004</v>
      </c>
      <c r="BB47" s="81">
        <f t="shared" si="3"/>
        <v>250854.91200000004</v>
      </c>
      <c r="BC47" s="61" t="str">
        <f t="shared" si="4"/>
        <v>INR  Two Lakh Fifty Thousand Eight Hundred &amp; Fifty Four  and Paise Ninety One Only</v>
      </c>
      <c r="BE47" s="62">
        <v>190</v>
      </c>
      <c r="BF47" s="54">
        <v>1186</v>
      </c>
      <c r="BG47" s="67">
        <f t="shared" si="5"/>
        <v>1341.6032000000002</v>
      </c>
      <c r="BH47" s="67">
        <f t="shared" si="6"/>
        <v>214.92800000000003</v>
      </c>
      <c r="BJ47" s="86">
        <v>163</v>
      </c>
      <c r="BK47" s="66">
        <f t="shared" si="11"/>
        <v>195.6</v>
      </c>
      <c r="BL47" s="67">
        <f t="shared" si="7"/>
        <v>221.26272</v>
      </c>
      <c r="BM47" s="95">
        <v>36</v>
      </c>
      <c r="BN47" s="67">
        <f t="shared" si="8"/>
        <v>40.723200000000006</v>
      </c>
      <c r="BP47" s="111">
        <v>70</v>
      </c>
      <c r="BQ47" s="67">
        <f t="shared" si="9"/>
        <v>79.18400000000001</v>
      </c>
      <c r="BS47" s="125">
        <v>70</v>
      </c>
      <c r="BT47" s="67">
        <f t="shared" si="10"/>
        <v>79.18400000000001</v>
      </c>
      <c r="IE47" s="22"/>
      <c r="IF47" s="22"/>
      <c r="IG47" s="22"/>
      <c r="IH47" s="22"/>
      <c r="II47" s="22"/>
    </row>
    <row r="48" spans="1:243" s="21" customFormat="1" ht="129.75" customHeight="1">
      <c r="A48" s="32">
        <v>36</v>
      </c>
      <c r="B48" s="112" t="s">
        <v>288</v>
      </c>
      <c r="C48" s="63" t="s">
        <v>85</v>
      </c>
      <c r="D48" s="124">
        <v>3168</v>
      </c>
      <c r="E48" s="114" t="s">
        <v>159</v>
      </c>
      <c r="F48" s="125">
        <v>79.18400000000001</v>
      </c>
      <c r="G48" s="55"/>
      <c r="H48" s="55"/>
      <c r="I48" s="56" t="s">
        <v>40</v>
      </c>
      <c r="J48" s="57">
        <f t="shared" si="1"/>
        <v>1</v>
      </c>
      <c r="K48" s="58" t="s">
        <v>64</v>
      </c>
      <c r="L48" s="58" t="s">
        <v>7</v>
      </c>
      <c r="M48" s="59"/>
      <c r="N48" s="55"/>
      <c r="O48" s="55"/>
      <c r="P48" s="60"/>
      <c r="Q48" s="55"/>
      <c r="R48" s="55"/>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80">
        <f t="shared" si="2"/>
        <v>250854.91200000004</v>
      </c>
      <c r="BB48" s="81">
        <f t="shared" si="3"/>
        <v>250854.91200000004</v>
      </c>
      <c r="BC48" s="61" t="str">
        <f t="shared" si="4"/>
        <v>INR  Two Lakh Fifty Thousand Eight Hundred &amp; Fifty Four  and Paise Ninety One Only</v>
      </c>
      <c r="BE48" s="62">
        <v>194</v>
      </c>
      <c r="BF48" s="54">
        <v>698</v>
      </c>
      <c r="BG48" s="67">
        <f t="shared" si="5"/>
        <v>789.5776000000001</v>
      </c>
      <c r="BH48" s="67">
        <f t="shared" si="6"/>
        <v>219.45280000000002</v>
      </c>
      <c r="BJ48" s="86">
        <v>123</v>
      </c>
      <c r="BK48" s="66">
        <f t="shared" si="11"/>
        <v>147.6</v>
      </c>
      <c r="BL48" s="67">
        <f t="shared" si="7"/>
        <v>166.96512</v>
      </c>
      <c r="BM48" s="95">
        <v>36</v>
      </c>
      <c r="BN48" s="67">
        <f t="shared" si="8"/>
        <v>40.723200000000006</v>
      </c>
      <c r="BP48" s="111">
        <v>70</v>
      </c>
      <c r="BQ48" s="67">
        <f t="shared" si="9"/>
        <v>79.18400000000001</v>
      </c>
      <c r="BS48" s="125">
        <v>70</v>
      </c>
      <c r="BT48" s="67">
        <f t="shared" si="10"/>
        <v>79.18400000000001</v>
      </c>
      <c r="IE48" s="22"/>
      <c r="IF48" s="22"/>
      <c r="IG48" s="22"/>
      <c r="IH48" s="22"/>
      <c r="II48" s="22"/>
    </row>
    <row r="49" spans="1:243" s="21" customFormat="1" ht="195" customHeight="1">
      <c r="A49" s="32">
        <v>37</v>
      </c>
      <c r="B49" s="112" t="s">
        <v>179</v>
      </c>
      <c r="C49" s="63" t="s">
        <v>86</v>
      </c>
      <c r="D49" s="124">
        <v>1676</v>
      </c>
      <c r="E49" s="87" t="s">
        <v>159</v>
      </c>
      <c r="F49" s="125">
        <v>95.02080000000001</v>
      </c>
      <c r="G49" s="55"/>
      <c r="H49" s="55"/>
      <c r="I49" s="56" t="s">
        <v>40</v>
      </c>
      <c r="J49" s="57">
        <f t="shared" si="1"/>
        <v>1</v>
      </c>
      <c r="K49" s="58" t="s">
        <v>64</v>
      </c>
      <c r="L49" s="58" t="s">
        <v>7</v>
      </c>
      <c r="M49" s="59"/>
      <c r="N49" s="55"/>
      <c r="O49" s="55"/>
      <c r="P49" s="60"/>
      <c r="Q49" s="55"/>
      <c r="R49" s="55"/>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80">
        <f t="shared" si="2"/>
        <v>159254.86080000002</v>
      </c>
      <c r="BB49" s="81">
        <f t="shared" si="3"/>
        <v>159254.86080000002</v>
      </c>
      <c r="BC49" s="61" t="str">
        <f t="shared" si="4"/>
        <v>INR  One Lakh Fifty Nine Thousand Two Hundred &amp; Fifty Four  and Paise Eighty Six Only</v>
      </c>
      <c r="BE49" s="62">
        <v>198</v>
      </c>
      <c r="BF49" s="54">
        <v>703</v>
      </c>
      <c r="BG49" s="67">
        <f t="shared" si="5"/>
        <v>795.2336000000001</v>
      </c>
      <c r="BH49" s="67">
        <f t="shared" si="6"/>
        <v>223.97760000000002</v>
      </c>
      <c r="BJ49" s="86">
        <v>79</v>
      </c>
      <c r="BK49" s="66">
        <f t="shared" si="11"/>
        <v>94.8</v>
      </c>
      <c r="BL49" s="67">
        <f t="shared" si="7"/>
        <v>107.23776000000001</v>
      </c>
      <c r="BM49" s="95">
        <v>36</v>
      </c>
      <c r="BN49" s="67">
        <f t="shared" si="8"/>
        <v>40.723200000000006</v>
      </c>
      <c r="BP49" s="89">
        <v>84</v>
      </c>
      <c r="BQ49" s="67">
        <f t="shared" si="9"/>
        <v>95.02080000000001</v>
      </c>
      <c r="BS49" s="125">
        <v>84</v>
      </c>
      <c r="BT49" s="67">
        <f t="shared" si="10"/>
        <v>95.02080000000001</v>
      </c>
      <c r="IE49" s="22"/>
      <c r="IF49" s="22"/>
      <c r="IG49" s="22"/>
      <c r="IH49" s="22"/>
      <c r="II49" s="22"/>
    </row>
    <row r="50" spans="1:243" s="21" customFormat="1" ht="198.75" customHeight="1">
      <c r="A50" s="32">
        <v>38</v>
      </c>
      <c r="B50" s="112" t="s">
        <v>180</v>
      </c>
      <c r="C50" s="63" t="s">
        <v>87</v>
      </c>
      <c r="D50" s="124">
        <v>792</v>
      </c>
      <c r="E50" s="87" t="s">
        <v>159</v>
      </c>
      <c r="F50" s="125">
        <v>95.823952</v>
      </c>
      <c r="G50" s="55"/>
      <c r="H50" s="55"/>
      <c r="I50" s="56" t="s">
        <v>40</v>
      </c>
      <c r="J50" s="57">
        <f t="shared" si="1"/>
        <v>1</v>
      </c>
      <c r="K50" s="58" t="s">
        <v>64</v>
      </c>
      <c r="L50" s="58" t="s">
        <v>7</v>
      </c>
      <c r="M50" s="59"/>
      <c r="N50" s="55"/>
      <c r="O50" s="55"/>
      <c r="P50" s="60"/>
      <c r="Q50" s="55"/>
      <c r="R50" s="55"/>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80">
        <f t="shared" si="2"/>
        <v>75892.569984</v>
      </c>
      <c r="BB50" s="81">
        <f t="shared" si="3"/>
        <v>75892.569984</v>
      </c>
      <c r="BC50" s="61" t="str">
        <f t="shared" si="4"/>
        <v>INR  Seventy Five Thousand Eight Hundred &amp; Ninety Two  and Paise Fifty Seven Only</v>
      </c>
      <c r="BE50" s="62">
        <v>161</v>
      </c>
      <c r="BF50" s="54">
        <v>708</v>
      </c>
      <c r="BG50" s="67">
        <f t="shared" si="5"/>
        <v>800.8896000000001</v>
      </c>
      <c r="BH50" s="67">
        <f t="shared" si="6"/>
        <v>182.12320000000003</v>
      </c>
      <c r="BJ50" s="86">
        <v>16</v>
      </c>
      <c r="BK50" s="66">
        <f t="shared" si="11"/>
        <v>19.2</v>
      </c>
      <c r="BL50" s="67">
        <f t="shared" si="7"/>
        <v>21.719040000000003</v>
      </c>
      <c r="BM50" s="95">
        <v>96</v>
      </c>
      <c r="BN50" s="67">
        <f t="shared" si="8"/>
        <v>108.5952</v>
      </c>
      <c r="BP50" s="89">
        <v>84.71</v>
      </c>
      <c r="BQ50" s="67">
        <f t="shared" si="9"/>
        <v>95.823952</v>
      </c>
      <c r="BS50" s="125">
        <v>84.71</v>
      </c>
      <c r="BT50" s="67">
        <f t="shared" si="10"/>
        <v>95.823952</v>
      </c>
      <c r="IE50" s="22"/>
      <c r="IF50" s="22"/>
      <c r="IG50" s="22"/>
      <c r="IH50" s="22"/>
      <c r="II50" s="22"/>
    </row>
    <row r="51" spans="1:243" s="21" customFormat="1" ht="203.25" customHeight="1">
      <c r="A51" s="32">
        <v>39</v>
      </c>
      <c r="B51" s="112" t="s">
        <v>289</v>
      </c>
      <c r="C51" s="63" t="s">
        <v>88</v>
      </c>
      <c r="D51" s="124">
        <v>872</v>
      </c>
      <c r="E51" s="87" t="s">
        <v>159</v>
      </c>
      <c r="F51" s="125">
        <v>96.62710400000002</v>
      </c>
      <c r="G51" s="55"/>
      <c r="H51" s="55"/>
      <c r="I51" s="56" t="s">
        <v>40</v>
      </c>
      <c r="J51" s="57">
        <f>IF(I51="Less(-)",-1,1)</f>
        <v>1</v>
      </c>
      <c r="K51" s="58" t="s">
        <v>64</v>
      </c>
      <c r="L51" s="58" t="s">
        <v>7</v>
      </c>
      <c r="M51" s="59"/>
      <c r="N51" s="55"/>
      <c r="O51" s="55"/>
      <c r="P51" s="60"/>
      <c r="Q51" s="55"/>
      <c r="R51" s="55"/>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80">
        <f>total_amount_ba($B$2,$D$2,D51,F51,J51,K51,M51)</f>
        <v>84258.83468800002</v>
      </c>
      <c r="BB51" s="81">
        <f>BA51+SUM(N51:AZ51)</f>
        <v>84258.83468800002</v>
      </c>
      <c r="BC51" s="61" t="str">
        <f>SpellNumber(L51,BB51)</f>
        <v>INR  Eighty Four Thousand Two Hundred &amp; Fifty Eight  and Paise Eighty Three Only</v>
      </c>
      <c r="BE51" s="62">
        <v>165</v>
      </c>
      <c r="BF51" s="54">
        <v>713</v>
      </c>
      <c r="BG51" s="67">
        <f t="shared" si="5"/>
        <v>806.5456</v>
      </c>
      <c r="BH51" s="67">
        <f t="shared" si="6"/>
        <v>186.64800000000002</v>
      </c>
      <c r="BJ51" s="86">
        <v>480</v>
      </c>
      <c r="BK51" s="66">
        <f t="shared" si="11"/>
        <v>576</v>
      </c>
      <c r="BL51" s="67">
        <f t="shared" si="7"/>
        <v>651.5712000000001</v>
      </c>
      <c r="BM51" s="95">
        <v>96</v>
      </c>
      <c r="BN51" s="67">
        <f t="shared" si="8"/>
        <v>108.5952</v>
      </c>
      <c r="BP51" s="89">
        <v>85.41999999999999</v>
      </c>
      <c r="BQ51" s="67">
        <f t="shared" si="9"/>
        <v>96.627104</v>
      </c>
      <c r="BS51" s="125">
        <v>85.42</v>
      </c>
      <c r="BT51" s="67">
        <f t="shared" si="10"/>
        <v>96.62710400000002</v>
      </c>
      <c r="IE51" s="22"/>
      <c r="IF51" s="22"/>
      <c r="IG51" s="22"/>
      <c r="IH51" s="22"/>
      <c r="II51" s="22"/>
    </row>
    <row r="52" spans="1:243" s="21" customFormat="1" ht="90.75" customHeight="1">
      <c r="A52" s="32">
        <v>40</v>
      </c>
      <c r="B52" s="112" t="s">
        <v>162</v>
      </c>
      <c r="C52" s="63" t="s">
        <v>89</v>
      </c>
      <c r="D52" s="124">
        <v>384</v>
      </c>
      <c r="E52" s="87" t="s">
        <v>159</v>
      </c>
      <c r="F52" s="125">
        <v>32.80480000000001</v>
      </c>
      <c r="G52" s="55"/>
      <c r="H52" s="55"/>
      <c r="I52" s="56" t="s">
        <v>40</v>
      </c>
      <c r="J52" s="57">
        <f t="shared" si="1"/>
        <v>1</v>
      </c>
      <c r="K52" s="58" t="s">
        <v>64</v>
      </c>
      <c r="L52" s="58" t="s">
        <v>7</v>
      </c>
      <c r="M52" s="59"/>
      <c r="N52" s="55"/>
      <c r="O52" s="55"/>
      <c r="P52" s="60"/>
      <c r="Q52" s="55"/>
      <c r="R52" s="55"/>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80">
        <f t="shared" si="2"/>
        <v>12597.043200000004</v>
      </c>
      <c r="BB52" s="81">
        <f t="shared" si="3"/>
        <v>12597.043200000004</v>
      </c>
      <c r="BC52" s="61" t="str">
        <f t="shared" si="4"/>
        <v>INR  Twelve Thousand Five Hundred &amp; Ninety Seven  and Paise Four Only</v>
      </c>
      <c r="BE52" s="62">
        <v>133</v>
      </c>
      <c r="BF52" s="54">
        <v>718</v>
      </c>
      <c r="BG52" s="67">
        <f t="shared" si="5"/>
        <v>812.2016000000001</v>
      </c>
      <c r="BH52" s="67">
        <f t="shared" si="6"/>
        <v>150.4496</v>
      </c>
      <c r="BJ52" s="86">
        <v>147</v>
      </c>
      <c r="BK52" s="66">
        <f t="shared" si="11"/>
        <v>176.4</v>
      </c>
      <c r="BL52" s="67">
        <f t="shared" si="7"/>
        <v>199.54368000000002</v>
      </c>
      <c r="BM52" s="95">
        <v>45.6</v>
      </c>
      <c r="BN52" s="67">
        <f t="shared" si="8"/>
        <v>51.58272000000001</v>
      </c>
      <c r="BP52" s="89">
        <v>29</v>
      </c>
      <c r="BQ52" s="67">
        <f t="shared" si="9"/>
        <v>32.80480000000001</v>
      </c>
      <c r="BS52" s="125">
        <v>29</v>
      </c>
      <c r="BT52" s="67">
        <f t="shared" si="10"/>
        <v>32.80480000000001</v>
      </c>
      <c r="IE52" s="22"/>
      <c r="IF52" s="22"/>
      <c r="IG52" s="22"/>
      <c r="IH52" s="22"/>
      <c r="II52" s="22"/>
    </row>
    <row r="53" spans="1:243" s="21" customFormat="1" ht="91.5" customHeight="1">
      <c r="A53" s="32">
        <v>41</v>
      </c>
      <c r="B53" s="112" t="s">
        <v>181</v>
      </c>
      <c r="C53" s="63" t="s">
        <v>90</v>
      </c>
      <c r="D53" s="124">
        <v>256</v>
      </c>
      <c r="E53" s="87" t="s">
        <v>159</v>
      </c>
      <c r="F53" s="125">
        <v>32.80480000000001</v>
      </c>
      <c r="G53" s="55"/>
      <c r="H53" s="55"/>
      <c r="I53" s="56" t="s">
        <v>40</v>
      </c>
      <c r="J53" s="57">
        <f>IF(I53="Less(-)",-1,1)</f>
        <v>1</v>
      </c>
      <c r="K53" s="58" t="s">
        <v>64</v>
      </c>
      <c r="L53" s="58" t="s">
        <v>7</v>
      </c>
      <c r="M53" s="59"/>
      <c r="N53" s="55"/>
      <c r="O53" s="55"/>
      <c r="P53" s="60"/>
      <c r="Q53" s="55"/>
      <c r="R53" s="55"/>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80">
        <f>total_amount_ba($B$2,$D$2,D53,F53,J53,K53,M53)</f>
        <v>8398.028800000002</v>
      </c>
      <c r="BB53" s="81">
        <f>BA53+SUM(N53:AZ53)</f>
        <v>8398.028800000002</v>
      </c>
      <c r="BC53" s="61" t="str">
        <f>SpellNumber(L53,BB53)</f>
        <v>INR  Eight Thousand Three Hundred &amp; Ninety Eight  and Paise Three Only</v>
      </c>
      <c r="BE53" s="62">
        <v>137</v>
      </c>
      <c r="BF53" s="54">
        <v>1269</v>
      </c>
      <c r="BG53" s="67">
        <f t="shared" si="5"/>
        <v>1435.4928000000002</v>
      </c>
      <c r="BH53" s="67">
        <f t="shared" si="6"/>
        <v>154.97440000000003</v>
      </c>
      <c r="BJ53" s="86">
        <v>85</v>
      </c>
      <c r="BK53" s="66">
        <f t="shared" si="11"/>
        <v>102</v>
      </c>
      <c r="BL53" s="67">
        <f t="shared" si="7"/>
        <v>115.3824</v>
      </c>
      <c r="BM53" s="95">
        <v>98.4</v>
      </c>
      <c r="BN53" s="67">
        <f t="shared" si="8"/>
        <v>111.31008000000001</v>
      </c>
      <c r="BP53" s="89">
        <v>29</v>
      </c>
      <c r="BQ53" s="67">
        <f t="shared" si="9"/>
        <v>32.80480000000001</v>
      </c>
      <c r="BS53" s="125">
        <v>29</v>
      </c>
      <c r="BT53" s="67">
        <f t="shared" si="10"/>
        <v>32.80480000000001</v>
      </c>
      <c r="IE53" s="22"/>
      <c r="IF53" s="22"/>
      <c r="IG53" s="22"/>
      <c r="IH53" s="22"/>
      <c r="II53" s="22"/>
    </row>
    <row r="54" spans="1:243" s="21" customFormat="1" ht="95.25" customHeight="1">
      <c r="A54" s="32">
        <v>42</v>
      </c>
      <c r="B54" s="112" t="s">
        <v>290</v>
      </c>
      <c r="C54" s="63" t="s">
        <v>91</v>
      </c>
      <c r="D54" s="124">
        <v>256</v>
      </c>
      <c r="E54" s="87" t="s">
        <v>159</v>
      </c>
      <c r="F54" s="125">
        <v>32.80480000000001</v>
      </c>
      <c r="G54" s="55"/>
      <c r="H54" s="55"/>
      <c r="I54" s="56" t="s">
        <v>40</v>
      </c>
      <c r="J54" s="57">
        <f t="shared" si="1"/>
        <v>1</v>
      </c>
      <c r="K54" s="58" t="s">
        <v>64</v>
      </c>
      <c r="L54" s="58" t="s">
        <v>7</v>
      </c>
      <c r="M54" s="59"/>
      <c r="N54" s="55"/>
      <c r="O54" s="55"/>
      <c r="P54" s="60"/>
      <c r="Q54" s="55"/>
      <c r="R54" s="5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80">
        <f t="shared" si="2"/>
        <v>8398.028800000002</v>
      </c>
      <c r="BB54" s="81">
        <f t="shared" si="3"/>
        <v>8398.028800000002</v>
      </c>
      <c r="BC54" s="61" t="str">
        <f t="shared" si="4"/>
        <v>INR  Eight Thousand Three Hundred &amp; Ninety Eight  and Paise Three Only</v>
      </c>
      <c r="BE54" s="62">
        <v>141</v>
      </c>
      <c r="BF54" s="54">
        <v>1274</v>
      </c>
      <c r="BG54" s="67">
        <f t="shared" si="5"/>
        <v>1441.1488000000002</v>
      </c>
      <c r="BH54" s="67">
        <f t="shared" si="6"/>
        <v>159.49920000000003</v>
      </c>
      <c r="BJ54" s="86">
        <v>21</v>
      </c>
      <c r="BK54" s="66">
        <f t="shared" si="11"/>
        <v>25.2</v>
      </c>
      <c r="BL54" s="67">
        <f t="shared" si="7"/>
        <v>28.506240000000002</v>
      </c>
      <c r="BM54" s="95">
        <v>98.4</v>
      </c>
      <c r="BN54" s="67">
        <f t="shared" si="8"/>
        <v>111.31008000000001</v>
      </c>
      <c r="BP54" s="89">
        <v>29</v>
      </c>
      <c r="BQ54" s="67">
        <f t="shared" si="9"/>
        <v>32.80480000000001</v>
      </c>
      <c r="BS54" s="125">
        <v>29</v>
      </c>
      <c r="BT54" s="67">
        <f t="shared" si="10"/>
        <v>32.80480000000001</v>
      </c>
      <c r="IE54" s="22"/>
      <c r="IF54" s="22"/>
      <c r="IG54" s="22"/>
      <c r="IH54" s="22"/>
      <c r="II54" s="22"/>
    </row>
    <row r="55" spans="1:243" s="21" customFormat="1" ht="141" customHeight="1">
      <c r="A55" s="32">
        <v>43</v>
      </c>
      <c r="B55" s="112" t="s">
        <v>291</v>
      </c>
      <c r="C55" s="63" t="s">
        <v>92</v>
      </c>
      <c r="D55" s="124">
        <v>384</v>
      </c>
      <c r="E55" s="87" t="s">
        <v>159</v>
      </c>
      <c r="F55" s="125">
        <v>89.3648</v>
      </c>
      <c r="G55" s="55"/>
      <c r="H55" s="55"/>
      <c r="I55" s="56" t="s">
        <v>40</v>
      </c>
      <c r="J55" s="57">
        <f t="shared" si="1"/>
        <v>1</v>
      </c>
      <c r="K55" s="58" t="s">
        <v>64</v>
      </c>
      <c r="L55" s="58" t="s">
        <v>7</v>
      </c>
      <c r="M55" s="59"/>
      <c r="N55" s="55"/>
      <c r="O55" s="55"/>
      <c r="P55" s="60"/>
      <c r="Q55" s="55"/>
      <c r="R55" s="5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80">
        <f t="shared" si="2"/>
        <v>34316.0832</v>
      </c>
      <c r="BB55" s="81">
        <f t="shared" si="3"/>
        <v>34316.0832</v>
      </c>
      <c r="BC55" s="61" t="str">
        <f t="shared" si="4"/>
        <v>INR  Thirty Four Thousand Three Hundred &amp; Sixteen  and Paise Eight Only</v>
      </c>
      <c r="BE55" s="62">
        <v>119</v>
      </c>
      <c r="BF55" s="54">
        <v>1279</v>
      </c>
      <c r="BG55" s="67">
        <f t="shared" si="5"/>
        <v>1446.8048000000003</v>
      </c>
      <c r="BH55" s="67">
        <f t="shared" si="6"/>
        <v>134.6128</v>
      </c>
      <c r="BJ55" s="86">
        <v>33</v>
      </c>
      <c r="BK55" s="66">
        <f t="shared" si="11"/>
        <v>39.6</v>
      </c>
      <c r="BL55" s="67">
        <f t="shared" si="7"/>
        <v>44.79552</v>
      </c>
      <c r="BM55" s="95">
        <v>98.4</v>
      </c>
      <c r="BN55" s="67">
        <f t="shared" si="8"/>
        <v>111.31008000000001</v>
      </c>
      <c r="BP55" s="89">
        <v>79</v>
      </c>
      <c r="BQ55" s="67">
        <f t="shared" si="9"/>
        <v>89.3648</v>
      </c>
      <c r="BS55" s="125">
        <v>79</v>
      </c>
      <c r="BT55" s="67">
        <f t="shared" si="10"/>
        <v>89.3648</v>
      </c>
      <c r="IE55" s="22"/>
      <c r="IF55" s="22"/>
      <c r="IG55" s="22"/>
      <c r="IH55" s="22"/>
      <c r="II55" s="22"/>
    </row>
    <row r="56" spans="1:243" s="21" customFormat="1" ht="157.5" customHeight="1">
      <c r="A56" s="32">
        <v>44</v>
      </c>
      <c r="B56" s="112" t="s">
        <v>182</v>
      </c>
      <c r="C56" s="63" t="s">
        <v>93</v>
      </c>
      <c r="D56" s="124">
        <v>256</v>
      </c>
      <c r="E56" s="87" t="s">
        <v>159</v>
      </c>
      <c r="F56" s="125">
        <v>89.3648</v>
      </c>
      <c r="G56" s="55"/>
      <c r="H56" s="55"/>
      <c r="I56" s="56" t="s">
        <v>40</v>
      </c>
      <c r="J56" s="57">
        <f t="shared" si="1"/>
        <v>1</v>
      </c>
      <c r="K56" s="58" t="s">
        <v>64</v>
      </c>
      <c r="L56" s="58" t="s">
        <v>7</v>
      </c>
      <c r="M56" s="59"/>
      <c r="N56" s="55"/>
      <c r="O56" s="55"/>
      <c r="P56" s="60"/>
      <c r="Q56" s="55"/>
      <c r="R56" s="5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80">
        <f t="shared" si="2"/>
        <v>22877.3888</v>
      </c>
      <c r="BB56" s="81">
        <f t="shared" si="3"/>
        <v>22877.3888</v>
      </c>
      <c r="BC56" s="61" t="str">
        <f t="shared" si="4"/>
        <v>INR  Twenty Two Thousand Eight Hundred &amp; Seventy Seven  and Paise Thirty Nine Only</v>
      </c>
      <c r="BE56" s="62">
        <v>71907</v>
      </c>
      <c r="BF56" s="54">
        <v>1284</v>
      </c>
      <c r="BG56" s="67">
        <f t="shared" si="5"/>
        <v>1452.4608</v>
      </c>
      <c r="BH56" s="67">
        <f t="shared" si="6"/>
        <v>81341.19840000001</v>
      </c>
      <c r="BJ56" s="86">
        <v>57</v>
      </c>
      <c r="BK56" s="66">
        <f t="shared" si="11"/>
        <v>68.39999999999999</v>
      </c>
      <c r="BL56" s="67">
        <f t="shared" si="7"/>
        <v>77.37408</v>
      </c>
      <c r="BM56" s="95">
        <v>1248</v>
      </c>
      <c r="BN56" s="67">
        <f t="shared" si="8"/>
        <v>1411.7376000000002</v>
      </c>
      <c r="BP56" s="89">
        <v>79</v>
      </c>
      <c r="BQ56" s="67">
        <f t="shared" si="9"/>
        <v>89.3648</v>
      </c>
      <c r="BS56" s="125">
        <v>79</v>
      </c>
      <c r="BT56" s="67">
        <f t="shared" si="10"/>
        <v>89.3648</v>
      </c>
      <c r="IE56" s="22"/>
      <c r="IF56" s="22"/>
      <c r="IG56" s="22"/>
      <c r="IH56" s="22"/>
      <c r="II56" s="22"/>
    </row>
    <row r="57" spans="1:243" s="21" customFormat="1" ht="165" customHeight="1">
      <c r="A57" s="32">
        <v>45</v>
      </c>
      <c r="B57" s="112" t="s">
        <v>292</v>
      </c>
      <c r="C57" s="63" t="s">
        <v>94</v>
      </c>
      <c r="D57" s="124">
        <v>256</v>
      </c>
      <c r="E57" s="87" t="s">
        <v>159</v>
      </c>
      <c r="F57" s="125">
        <v>89.3648</v>
      </c>
      <c r="G57" s="55"/>
      <c r="H57" s="55"/>
      <c r="I57" s="56" t="s">
        <v>40</v>
      </c>
      <c r="J57" s="57">
        <f t="shared" si="1"/>
        <v>1</v>
      </c>
      <c r="K57" s="58" t="s">
        <v>64</v>
      </c>
      <c r="L57" s="58" t="s">
        <v>7</v>
      </c>
      <c r="M57" s="59"/>
      <c r="N57" s="55"/>
      <c r="O57" s="55"/>
      <c r="P57" s="60"/>
      <c r="Q57" s="55"/>
      <c r="R57" s="5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80">
        <f t="shared" si="2"/>
        <v>22877.3888</v>
      </c>
      <c r="BB57" s="81">
        <f t="shared" si="3"/>
        <v>22877.3888</v>
      </c>
      <c r="BC57" s="61" t="str">
        <f t="shared" si="4"/>
        <v>INR  Twenty Two Thousand Eight Hundred &amp; Seventy Seven  and Paise Thirty Nine Only</v>
      </c>
      <c r="BE57" s="62">
        <v>25</v>
      </c>
      <c r="BF57" s="54">
        <v>2313</v>
      </c>
      <c r="BG57" s="67">
        <f t="shared" si="5"/>
        <v>2616.4656000000004</v>
      </c>
      <c r="BH57" s="67">
        <f t="shared" si="6"/>
        <v>28.280000000000005</v>
      </c>
      <c r="BJ57" s="86">
        <v>84</v>
      </c>
      <c r="BK57" s="66">
        <f t="shared" si="11"/>
        <v>100.8</v>
      </c>
      <c r="BL57" s="67">
        <f t="shared" si="7"/>
        <v>114.02496000000001</v>
      </c>
      <c r="BM57" s="95">
        <v>1262.4</v>
      </c>
      <c r="BN57" s="67">
        <f t="shared" si="8"/>
        <v>1428.0268800000001</v>
      </c>
      <c r="BP57" s="89">
        <v>79</v>
      </c>
      <c r="BQ57" s="67">
        <f t="shared" si="9"/>
        <v>89.3648</v>
      </c>
      <c r="BS57" s="125">
        <v>79</v>
      </c>
      <c r="BT57" s="67">
        <f t="shared" si="10"/>
        <v>89.3648</v>
      </c>
      <c r="IE57" s="22"/>
      <c r="IF57" s="22"/>
      <c r="IG57" s="22"/>
      <c r="IH57" s="22"/>
      <c r="II57" s="22"/>
    </row>
    <row r="58" spans="1:243" s="21" customFormat="1" ht="99.75" customHeight="1">
      <c r="A58" s="32">
        <v>46</v>
      </c>
      <c r="B58" s="112" t="s">
        <v>163</v>
      </c>
      <c r="C58" s="63" t="s">
        <v>95</v>
      </c>
      <c r="D58" s="124">
        <v>537</v>
      </c>
      <c r="E58" s="87" t="s">
        <v>159</v>
      </c>
      <c r="F58" s="125">
        <v>42.985600000000005</v>
      </c>
      <c r="G58" s="55"/>
      <c r="H58" s="55"/>
      <c r="I58" s="56" t="s">
        <v>40</v>
      </c>
      <c r="J58" s="57">
        <f>IF(I58="Less(-)",-1,1)</f>
        <v>1</v>
      </c>
      <c r="K58" s="58" t="s">
        <v>64</v>
      </c>
      <c r="L58" s="58" t="s">
        <v>7</v>
      </c>
      <c r="M58" s="59"/>
      <c r="N58" s="55"/>
      <c r="O58" s="55"/>
      <c r="P58" s="60"/>
      <c r="Q58" s="55"/>
      <c r="R58" s="5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80">
        <f>total_amount_ba($B$2,$D$2,D58,F58,J58,K58,M58)</f>
        <v>23083.267200000002</v>
      </c>
      <c r="BB58" s="81">
        <f>BA58+SUM(N58:AZ58)</f>
        <v>23083.267200000002</v>
      </c>
      <c r="BC58" s="61" t="str">
        <f>SpellNumber(L58,BB58)</f>
        <v>INR  Twenty Three Thousand  &amp;Eighty Three  and Paise Twenty Seven Only</v>
      </c>
      <c r="BE58" s="62">
        <v>2270</v>
      </c>
      <c r="BF58" s="54">
        <v>10021</v>
      </c>
      <c r="BG58" s="67">
        <f t="shared" si="5"/>
        <v>11335.755200000001</v>
      </c>
      <c r="BH58" s="67">
        <f t="shared" si="6"/>
        <v>2567.824</v>
      </c>
      <c r="BJ58" s="86">
        <v>861</v>
      </c>
      <c r="BK58" s="66">
        <f t="shared" si="11"/>
        <v>1033.2</v>
      </c>
      <c r="BL58" s="67">
        <f t="shared" si="7"/>
        <v>1168.7558400000003</v>
      </c>
      <c r="BM58" s="95">
        <v>1276.8</v>
      </c>
      <c r="BN58" s="67">
        <f t="shared" si="8"/>
        <v>1444.31616</v>
      </c>
      <c r="BP58" s="89">
        <v>38</v>
      </c>
      <c r="BQ58" s="67">
        <f t="shared" si="9"/>
        <v>42.985600000000005</v>
      </c>
      <c r="BS58" s="125">
        <v>38</v>
      </c>
      <c r="BT58" s="67">
        <f t="shared" si="10"/>
        <v>42.985600000000005</v>
      </c>
      <c r="IE58" s="22"/>
      <c r="IF58" s="22"/>
      <c r="IG58" s="22"/>
      <c r="IH58" s="22"/>
      <c r="II58" s="22"/>
    </row>
    <row r="59" spans="1:243" s="21" customFormat="1" ht="88.5" customHeight="1">
      <c r="A59" s="32">
        <v>47</v>
      </c>
      <c r="B59" s="112" t="s">
        <v>183</v>
      </c>
      <c r="C59" s="63" t="s">
        <v>96</v>
      </c>
      <c r="D59" s="124">
        <v>384</v>
      </c>
      <c r="E59" s="87" t="s">
        <v>159</v>
      </c>
      <c r="F59" s="125">
        <v>42.985600000000005</v>
      </c>
      <c r="G59" s="55"/>
      <c r="H59" s="55"/>
      <c r="I59" s="56" t="s">
        <v>40</v>
      </c>
      <c r="J59" s="57">
        <f t="shared" si="1"/>
        <v>1</v>
      </c>
      <c r="K59" s="58" t="s">
        <v>64</v>
      </c>
      <c r="L59" s="58" t="s">
        <v>7</v>
      </c>
      <c r="M59" s="59"/>
      <c r="N59" s="55"/>
      <c r="O59" s="55"/>
      <c r="P59" s="60"/>
      <c r="Q59" s="55"/>
      <c r="R59" s="5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80">
        <f t="shared" si="2"/>
        <v>16506.470400000002</v>
      </c>
      <c r="BB59" s="81">
        <f t="shared" si="3"/>
        <v>16506.470400000002</v>
      </c>
      <c r="BC59" s="61" t="str">
        <f t="shared" si="4"/>
        <v>INR  Sixteen Thousand Five Hundred &amp; Six  and Paise Forty Seven Only</v>
      </c>
      <c r="BE59" s="62">
        <v>477</v>
      </c>
      <c r="BF59" s="54">
        <v>10121.21</v>
      </c>
      <c r="BG59" s="67">
        <f t="shared" si="5"/>
        <v>11449.112752</v>
      </c>
      <c r="BH59" s="67">
        <f t="shared" si="6"/>
        <v>539.5824</v>
      </c>
      <c r="BJ59" s="86">
        <v>815</v>
      </c>
      <c r="BK59" s="66">
        <f t="shared" si="11"/>
        <v>978</v>
      </c>
      <c r="BL59" s="67">
        <f t="shared" si="7"/>
        <v>1106.3136000000002</v>
      </c>
      <c r="BM59" s="95">
        <v>268.8</v>
      </c>
      <c r="BN59" s="67">
        <f t="shared" si="8"/>
        <v>304.06656000000004</v>
      </c>
      <c r="BP59" s="89">
        <v>38</v>
      </c>
      <c r="BQ59" s="67">
        <f t="shared" si="9"/>
        <v>42.985600000000005</v>
      </c>
      <c r="BS59" s="125">
        <v>38</v>
      </c>
      <c r="BT59" s="67">
        <f t="shared" si="10"/>
        <v>42.985600000000005</v>
      </c>
      <c r="IE59" s="22"/>
      <c r="IF59" s="22"/>
      <c r="IG59" s="22"/>
      <c r="IH59" s="22"/>
      <c r="II59" s="22"/>
    </row>
    <row r="60" spans="1:243" s="21" customFormat="1" ht="88.5" customHeight="1">
      <c r="A60" s="32">
        <v>48</v>
      </c>
      <c r="B60" s="112" t="s">
        <v>293</v>
      </c>
      <c r="C60" s="63" t="s">
        <v>97</v>
      </c>
      <c r="D60" s="124">
        <v>384</v>
      </c>
      <c r="E60" s="87" t="s">
        <v>159</v>
      </c>
      <c r="F60" s="125">
        <v>42.985600000000005</v>
      </c>
      <c r="G60" s="55"/>
      <c r="H60" s="55"/>
      <c r="I60" s="56" t="s">
        <v>40</v>
      </c>
      <c r="J60" s="57">
        <f t="shared" si="1"/>
        <v>1</v>
      </c>
      <c r="K60" s="58" t="s">
        <v>64</v>
      </c>
      <c r="L60" s="58" t="s">
        <v>7</v>
      </c>
      <c r="M60" s="59"/>
      <c r="N60" s="55"/>
      <c r="O60" s="55"/>
      <c r="P60" s="60"/>
      <c r="Q60" s="55"/>
      <c r="R60" s="5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80">
        <f t="shared" si="2"/>
        <v>16506.470400000002</v>
      </c>
      <c r="BB60" s="81">
        <f t="shared" si="3"/>
        <v>16506.470400000002</v>
      </c>
      <c r="BC60" s="61" t="str">
        <f t="shared" si="4"/>
        <v>INR  Sixteen Thousand Five Hundred &amp; Six  and Paise Forty Seven Only</v>
      </c>
      <c r="BE60" s="62">
        <v>2968</v>
      </c>
      <c r="BF60" s="54">
        <v>10222.4221</v>
      </c>
      <c r="BG60" s="67">
        <f t="shared" si="5"/>
        <v>11563.60387952</v>
      </c>
      <c r="BH60" s="67">
        <f t="shared" si="6"/>
        <v>3357.4016</v>
      </c>
      <c r="BJ60" s="86">
        <v>3788</v>
      </c>
      <c r="BK60" s="66">
        <f t="shared" si="11"/>
        <v>4545.599999999999</v>
      </c>
      <c r="BL60" s="67">
        <f t="shared" si="7"/>
        <v>5141.98272</v>
      </c>
      <c r="BM60" s="95">
        <v>209</v>
      </c>
      <c r="BN60" s="67">
        <f t="shared" si="8"/>
        <v>236.4208</v>
      </c>
      <c r="BP60" s="89">
        <v>38</v>
      </c>
      <c r="BQ60" s="67">
        <f t="shared" si="9"/>
        <v>42.985600000000005</v>
      </c>
      <c r="BS60" s="125">
        <v>38</v>
      </c>
      <c r="BT60" s="67">
        <f t="shared" si="10"/>
        <v>42.985600000000005</v>
      </c>
      <c r="IE60" s="22"/>
      <c r="IF60" s="22"/>
      <c r="IG60" s="22"/>
      <c r="IH60" s="22"/>
      <c r="II60" s="22"/>
    </row>
    <row r="61" spans="1:243" s="21" customFormat="1" ht="147.75" customHeight="1">
      <c r="A61" s="32">
        <v>49</v>
      </c>
      <c r="B61" s="112" t="s">
        <v>164</v>
      </c>
      <c r="C61" s="63" t="s">
        <v>98</v>
      </c>
      <c r="D61" s="124">
        <v>537</v>
      </c>
      <c r="E61" s="87" t="s">
        <v>159</v>
      </c>
      <c r="F61" s="125">
        <v>91.62720000000002</v>
      </c>
      <c r="G61" s="55"/>
      <c r="H61" s="55"/>
      <c r="I61" s="56" t="s">
        <v>40</v>
      </c>
      <c r="J61" s="57">
        <f t="shared" si="1"/>
        <v>1</v>
      </c>
      <c r="K61" s="58" t="s">
        <v>64</v>
      </c>
      <c r="L61" s="58" t="s">
        <v>7</v>
      </c>
      <c r="M61" s="59"/>
      <c r="N61" s="55"/>
      <c r="O61" s="55"/>
      <c r="P61" s="60"/>
      <c r="Q61" s="55"/>
      <c r="R61" s="5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80">
        <f t="shared" si="2"/>
        <v>49203.80640000001</v>
      </c>
      <c r="BB61" s="81">
        <f t="shared" si="3"/>
        <v>49203.80640000001</v>
      </c>
      <c r="BC61" s="61" t="str">
        <f t="shared" si="4"/>
        <v>INR  Forty Nine Thousand Two Hundred &amp; Three  and Paise Eighty One Only</v>
      </c>
      <c r="BE61" s="62">
        <v>47</v>
      </c>
      <c r="BF61" s="54">
        <v>10324.646321</v>
      </c>
      <c r="BG61" s="67">
        <f t="shared" si="5"/>
        <v>11679.239918315203</v>
      </c>
      <c r="BH61" s="67">
        <f t="shared" si="6"/>
        <v>53.16640000000001</v>
      </c>
      <c r="BJ61" s="86">
        <v>73761</v>
      </c>
      <c r="BK61" s="66">
        <f t="shared" si="11"/>
        <v>88513.2</v>
      </c>
      <c r="BL61" s="67">
        <f t="shared" si="7"/>
        <v>100126.13184</v>
      </c>
      <c r="BM61" s="95">
        <v>224</v>
      </c>
      <c r="BN61" s="67">
        <f t="shared" si="8"/>
        <v>253.38880000000003</v>
      </c>
      <c r="BP61" s="89">
        <v>81</v>
      </c>
      <c r="BQ61" s="67">
        <f t="shared" si="9"/>
        <v>91.62720000000002</v>
      </c>
      <c r="BS61" s="125">
        <v>81</v>
      </c>
      <c r="BT61" s="67">
        <f t="shared" si="10"/>
        <v>91.62720000000002</v>
      </c>
      <c r="IE61" s="22"/>
      <c r="IF61" s="22"/>
      <c r="IG61" s="22"/>
      <c r="IH61" s="22"/>
      <c r="II61" s="22"/>
    </row>
    <row r="62" spans="1:243" s="21" customFormat="1" ht="142.5" customHeight="1">
      <c r="A62" s="32">
        <v>50</v>
      </c>
      <c r="B62" s="112" t="s">
        <v>184</v>
      </c>
      <c r="C62" s="63" t="s">
        <v>99</v>
      </c>
      <c r="D62" s="124">
        <v>384</v>
      </c>
      <c r="E62" s="87" t="s">
        <v>159</v>
      </c>
      <c r="F62" s="125">
        <v>91.62720000000002</v>
      </c>
      <c r="G62" s="55"/>
      <c r="H62" s="55"/>
      <c r="I62" s="56" t="s">
        <v>40</v>
      </c>
      <c r="J62" s="57">
        <f t="shared" si="1"/>
        <v>1</v>
      </c>
      <c r="K62" s="58" t="s">
        <v>64</v>
      </c>
      <c r="L62" s="58" t="s">
        <v>7</v>
      </c>
      <c r="M62" s="59"/>
      <c r="N62" s="55"/>
      <c r="O62" s="55"/>
      <c r="P62" s="60"/>
      <c r="Q62" s="55"/>
      <c r="R62" s="5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80">
        <f t="shared" si="2"/>
        <v>35184.844800000006</v>
      </c>
      <c r="BB62" s="81">
        <f t="shared" si="3"/>
        <v>35184.844800000006</v>
      </c>
      <c r="BC62" s="61" t="str">
        <f t="shared" si="4"/>
        <v>INR  Thirty Five Thousand One Hundred &amp; Eighty Four  and Paise Eighty Four Only</v>
      </c>
      <c r="BE62" s="62">
        <v>40</v>
      </c>
      <c r="BF62" s="54">
        <v>4351</v>
      </c>
      <c r="BG62" s="67">
        <f t="shared" si="5"/>
        <v>4921.851200000001</v>
      </c>
      <c r="BH62" s="67">
        <f t="shared" si="6"/>
        <v>45.248000000000005</v>
      </c>
      <c r="BJ62" s="86">
        <v>334</v>
      </c>
      <c r="BK62" s="66">
        <f t="shared" si="11"/>
        <v>400.8</v>
      </c>
      <c r="BL62" s="67">
        <f t="shared" si="7"/>
        <v>453.3849600000001</v>
      </c>
      <c r="BM62" s="95">
        <v>950.4</v>
      </c>
      <c r="BN62" s="67">
        <f t="shared" si="8"/>
        <v>1075.09248</v>
      </c>
      <c r="BP62" s="89">
        <v>81</v>
      </c>
      <c r="BQ62" s="67">
        <f t="shared" si="9"/>
        <v>91.62720000000002</v>
      </c>
      <c r="BS62" s="125">
        <v>81</v>
      </c>
      <c r="BT62" s="67">
        <f t="shared" si="10"/>
        <v>91.62720000000002</v>
      </c>
      <c r="IE62" s="22"/>
      <c r="IF62" s="22"/>
      <c r="IG62" s="22"/>
      <c r="IH62" s="22"/>
      <c r="II62" s="22"/>
    </row>
    <row r="63" spans="1:243" s="21" customFormat="1" ht="153.75" customHeight="1">
      <c r="A63" s="32">
        <v>51</v>
      </c>
      <c r="B63" s="112" t="s">
        <v>294</v>
      </c>
      <c r="C63" s="63" t="s">
        <v>100</v>
      </c>
      <c r="D63" s="124">
        <v>384</v>
      </c>
      <c r="E63" s="87" t="s">
        <v>159</v>
      </c>
      <c r="F63" s="125">
        <v>91.62720000000002</v>
      </c>
      <c r="G63" s="55"/>
      <c r="H63" s="55"/>
      <c r="I63" s="56" t="s">
        <v>40</v>
      </c>
      <c r="J63" s="57">
        <f>IF(I63="Less(-)",-1,1)</f>
        <v>1</v>
      </c>
      <c r="K63" s="58" t="s">
        <v>64</v>
      </c>
      <c r="L63" s="58" t="s">
        <v>7</v>
      </c>
      <c r="M63" s="59"/>
      <c r="N63" s="55"/>
      <c r="O63" s="55"/>
      <c r="P63" s="60"/>
      <c r="Q63" s="55"/>
      <c r="R63" s="55"/>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80">
        <f>total_amount_ba($B$2,$D$2,D63,F63,J63,K63,M63)</f>
        <v>35184.844800000006</v>
      </c>
      <c r="BB63" s="81">
        <f>BA63+SUM(N63:AZ63)</f>
        <v>35184.844800000006</v>
      </c>
      <c r="BC63" s="61" t="str">
        <f>SpellNumber(L63,BB63)</f>
        <v>INR  Thirty Five Thousand One Hundred &amp; Eighty Four  and Paise Eighty Four Only</v>
      </c>
      <c r="BE63" s="62">
        <v>17</v>
      </c>
      <c r="BF63" s="54">
        <v>81936</v>
      </c>
      <c r="BG63" s="67">
        <f t="shared" si="5"/>
        <v>92686.0032</v>
      </c>
      <c r="BH63" s="67">
        <f t="shared" si="6"/>
        <v>19.230400000000003</v>
      </c>
      <c r="BJ63" s="86">
        <v>6719</v>
      </c>
      <c r="BK63" s="66">
        <f t="shared" si="11"/>
        <v>8062.799999999999</v>
      </c>
      <c r="BL63" s="67">
        <f t="shared" si="7"/>
        <v>9120.63936</v>
      </c>
      <c r="BM63" s="95">
        <v>956.4</v>
      </c>
      <c r="BN63" s="67">
        <f t="shared" si="8"/>
        <v>1081.8796800000002</v>
      </c>
      <c r="BP63" s="89">
        <v>81</v>
      </c>
      <c r="BQ63" s="67">
        <f t="shared" si="9"/>
        <v>91.62720000000002</v>
      </c>
      <c r="BS63" s="125">
        <v>81</v>
      </c>
      <c r="BT63" s="67">
        <f t="shared" si="10"/>
        <v>91.62720000000002</v>
      </c>
      <c r="IE63" s="22"/>
      <c r="IF63" s="22"/>
      <c r="IG63" s="22"/>
      <c r="IH63" s="22"/>
      <c r="II63" s="22"/>
    </row>
    <row r="64" spans="1:243" s="21" customFormat="1" ht="160.5" customHeight="1">
      <c r="A64" s="32">
        <v>52</v>
      </c>
      <c r="B64" s="112" t="s">
        <v>185</v>
      </c>
      <c r="C64" s="63" t="s">
        <v>101</v>
      </c>
      <c r="D64" s="124">
        <v>31</v>
      </c>
      <c r="E64" s="87" t="s">
        <v>159</v>
      </c>
      <c r="F64" s="125">
        <v>1144.7744</v>
      </c>
      <c r="G64" s="55"/>
      <c r="H64" s="55"/>
      <c r="I64" s="56" t="s">
        <v>40</v>
      </c>
      <c r="J64" s="57">
        <f aca="true" t="shared" si="12" ref="J64:J86">IF(I64="Less(-)",-1,1)</f>
        <v>1</v>
      </c>
      <c r="K64" s="58" t="s">
        <v>64</v>
      </c>
      <c r="L64" s="58" t="s">
        <v>7</v>
      </c>
      <c r="M64" s="59"/>
      <c r="N64" s="55"/>
      <c r="O64" s="55"/>
      <c r="P64" s="60"/>
      <c r="Q64" s="55"/>
      <c r="R64" s="55"/>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80">
        <f aca="true" t="shared" si="13" ref="BA64:BA86">total_amount_ba($B$2,$D$2,D64,F64,J64,K64,M64)</f>
        <v>35488.0064</v>
      </c>
      <c r="BB64" s="81">
        <f aca="true" t="shared" si="14" ref="BB64:BB86">BA64+SUM(N64:AZ64)</f>
        <v>35488.0064</v>
      </c>
      <c r="BC64" s="61" t="str">
        <f aca="true" t="shared" si="15" ref="BC64:BC86">SpellNumber(L64,BB64)</f>
        <v>INR  Thirty Five Thousand Four Hundred &amp; Eighty Eight  and Paise One Only</v>
      </c>
      <c r="BE64" s="62">
        <v>129</v>
      </c>
      <c r="BF64" s="54">
        <v>713</v>
      </c>
      <c r="BG64" s="67">
        <f aca="true" t="shared" si="16" ref="BG64:BG80">BF64*1.12*1.01</f>
        <v>806.5456</v>
      </c>
      <c r="BH64" s="67">
        <f aca="true" t="shared" si="17" ref="BH64:BH80">BE64*1.12*1.01</f>
        <v>145.92480000000003</v>
      </c>
      <c r="BJ64" s="89">
        <v>4132</v>
      </c>
      <c r="BK64" s="66">
        <f>BJ64*1.15</f>
        <v>4751.799999999999</v>
      </c>
      <c r="BL64" s="67">
        <f>BK64*1.12*1.01</f>
        <v>5375.2361599999995</v>
      </c>
      <c r="BM64" s="98">
        <v>814.8</v>
      </c>
      <c r="BN64" s="67">
        <f aca="true" t="shared" si="18" ref="BN64:BN119">BM64*1.12*1.01</f>
        <v>921.70176</v>
      </c>
      <c r="BP64" s="89">
        <v>1012</v>
      </c>
      <c r="BQ64" s="67">
        <f t="shared" si="9"/>
        <v>1144.7744</v>
      </c>
      <c r="BS64" s="125">
        <v>1012</v>
      </c>
      <c r="BT64" s="67">
        <f t="shared" si="10"/>
        <v>1144.7744</v>
      </c>
      <c r="IE64" s="22"/>
      <c r="IF64" s="22"/>
      <c r="IG64" s="22"/>
      <c r="IH64" s="22"/>
      <c r="II64" s="22"/>
    </row>
    <row r="65" spans="1:243" s="21" customFormat="1" ht="163.5" customHeight="1">
      <c r="A65" s="32">
        <v>53</v>
      </c>
      <c r="B65" s="112" t="s">
        <v>186</v>
      </c>
      <c r="C65" s="63" t="s">
        <v>102</v>
      </c>
      <c r="D65" s="124">
        <v>24</v>
      </c>
      <c r="E65" s="87" t="s">
        <v>159</v>
      </c>
      <c r="F65" s="125">
        <v>1158.3488000000002</v>
      </c>
      <c r="G65" s="55"/>
      <c r="H65" s="55"/>
      <c r="I65" s="56" t="s">
        <v>40</v>
      </c>
      <c r="J65" s="57">
        <f t="shared" si="12"/>
        <v>1</v>
      </c>
      <c r="K65" s="58" t="s">
        <v>64</v>
      </c>
      <c r="L65" s="58" t="s">
        <v>7</v>
      </c>
      <c r="M65" s="59"/>
      <c r="N65" s="55"/>
      <c r="O65" s="55"/>
      <c r="P65" s="60"/>
      <c r="Q65" s="55"/>
      <c r="R65" s="55"/>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80">
        <f t="shared" si="13"/>
        <v>27800.371200000005</v>
      </c>
      <c r="BB65" s="81">
        <f t="shared" si="14"/>
        <v>27800.371200000005</v>
      </c>
      <c r="BC65" s="61" t="str">
        <f t="shared" si="15"/>
        <v>INR  Twenty Seven Thousand Eight Hundred    and Paise Thirty Seven Only</v>
      </c>
      <c r="BE65" s="62">
        <v>133</v>
      </c>
      <c r="BF65" s="54">
        <v>718</v>
      </c>
      <c r="BG65" s="67">
        <f t="shared" si="16"/>
        <v>812.2016000000001</v>
      </c>
      <c r="BH65" s="67">
        <f t="shared" si="17"/>
        <v>150.4496</v>
      </c>
      <c r="BJ65" s="89">
        <v>4386</v>
      </c>
      <c r="BK65" s="66">
        <f aca="true" t="shared" si="19" ref="BK65:BK81">BJ65*1.15</f>
        <v>5043.9</v>
      </c>
      <c r="BL65" s="67">
        <f aca="true" t="shared" si="20" ref="BL65:BL81">BK65*1.12*1.01</f>
        <v>5705.659680000001</v>
      </c>
      <c r="BM65" s="95">
        <v>98323.2</v>
      </c>
      <c r="BN65" s="67">
        <f t="shared" si="18"/>
        <v>111223.20384000002</v>
      </c>
      <c r="BP65" s="89">
        <v>1024</v>
      </c>
      <c r="BQ65" s="67">
        <f t="shared" si="9"/>
        <v>1158.3488000000002</v>
      </c>
      <c r="BS65" s="125">
        <v>1024</v>
      </c>
      <c r="BT65" s="67">
        <f t="shared" si="10"/>
        <v>1158.3488000000002</v>
      </c>
      <c r="IE65" s="22"/>
      <c r="IF65" s="22"/>
      <c r="IG65" s="22"/>
      <c r="IH65" s="22"/>
      <c r="II65" s="22"/>
    </row>
    <row r="66" spans="1:243" s="21" customFormat="1" ht="161.25" customHeight="1">
      <c r="A66" s="32">
        <v>54</v>
      </c>
      <c r="B66" s="112" t="s">
        <v>295</v>
      </c>
      <c r="C66" s="63" t="s">
        <v>103</v>
      </c>
      <c r="D66" s="124">
        <v>24</v>
      </c>
      <c r="E66" s="87" t="s">
        <v>159</v>
      </c>
      <c r="F66" s="125">
        <v>1171.9232000000002</v>
      </c>
      <c r="G66" s="55"/>
      <c r="H66" s="55"/>
      <c r="I66" s="56" t="s">
        <v>40</v>
      </c>
      <c r="J66" s="57">
        <f t="shared" si="12"/>
        <v>1</v>
      </c>
      <c r="K66" s="58" t="s">
        <v>64</v>
      </c>
      <c r="L66" s="58" t="s">
        <v>7</v>
      </c>
      <c r="M66" s="59"/>
      <c r="N66" s="55"/>
      <c r="O66" s="55"/>
      <c r="P66" s="60"/>
      <c r="Q66" s="55"/>
      <c r="R66" s="55"/>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80">
        <f t="shared" si="13"/>
        <v>28126.156800000004</v>
      </c>
      <c r="BB66" s="81">
        <f t="shared" si="14"/>
        <v>28126.156800000004</v>
      </c>
      <c r="BC66" s="61" t="str">
        <f t="shared" si="15"/>
        <v>INR  Twenty Eight Thousand One Hundred &amp; Twenty Six  and Paise Sixteen Only</v>
      </c>
      <c r="BE66" s="62">
        <v>137</v>
      </c>
      <c r="BF66" s="54">
        <v>1269</v>
      </c>
      <c r="BG66" s="67">
        <f t="shared" si="16"/>
        <v>1435.4928000000002</v>
      </c>
      <c r="BH66" s="67">
        <f t="shared" si="17"/>
        <v>154.97440000000003</v>
      </c>
      <c r="BJ66" s="89">
        <v>139</v>
      </c>
      <c r="BK66" s="66">
        <f t="shared" si="19"/>
        <v>159.85</v>
      </c>
      <c r="BL66" s="67">
        <f t="shared" si="20"/>
        <v>180.82232000000002</v>
      </c>
      <c r="BM66" s="95">
        <v>98563.2</v>
      </c>
      <c r="BN66" s="67">
        <f t="shared" si="18"/>
        <v>111494.69184000001</v>
      </c>
      <c r="BP66" s="89">
        <v>1036</v>
      </c>
      <c r="BQ66" s="67">
        <f t="shared" si="9"/>
        <v>1171.9232000000002</v>
      </c>
      <c r="BS66" s="125">
        <v>1036</v>
      </c>
      <c r="BT66" s="67">
        <f t="shared" si="10"/>
        <v>1171.9232000000002</v>
      </c>
      <c r="IE66" s="22"/>
      <c r="IF66" s="22"/>
      <c r="IG66" s="22"/>
      <c r="IH66" s="22"/>
      <c r="II66" s="22"/>
    </row>
    <row r="67" spans="1:243" s="21" customFormat="1" ht="65.25" customHeight="1">
      <c r="A67" s="32">
        <v>55</v>
      </c>
      <c r="B67" s="112" t="s">
        <v>187</v>
      </c>
      <c r="C67" s="63" t="s">
        <v>104</v>
      </c>
      <c r="D67" s="124">
        <v>140</v>
      </c>
      <c r="E67" s="87" t="s">
        <v>188</v>
      </c>
      <c r="F67" s="125">
        <v>253.38880000000003</v>
      </c>
      <c r="G67" s="55"/>
      <c r="H67" s="55"/>
      <c r="I67" s="56" t="s">
        <v>40</v>
      </c>
      <c r="J67" s="57">
        <f t="shared" si="12"/>
        <v>1</v>
      </c>
      <c r="K67" s="58" t="s">
        <v>64</v>
      </c>
      <c r="L67" s="58" t="s">
        <v>7</v>
      </c>
      <c r="M67" s="59"/>
      <c r="N67" s="55"/>
      <c r="O67" s="55"/>
      <c r="P67" s="60"/>
      <c r="Q67" s="55"/>
      <c r="R67" s="55"/>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80">
        <f t="shared" si="13"/>
        <v>35474.43200000001</v>
      </c>
      <c r="BB67" s="81">
        <f t="shared" si="14"/>
        <v>35474.43200000001</v>
      </c>
      <c r="BC67" s="61" t="str">
        <f t="shared" si="15"/>
        <v>INR  Thirty Five Thousand Four Hundred &amp; Seventy Four  and Paise Forty Three Only</v>
      </c>
      <c r="BE67" s="62">
        <v>141</v>
      </c>
      <c r="BF67" s="54">
        <v>1274</v>
      </c>
      <c r="BG67" s="67">
        <f t="shared" si="16"/>
        <v>1441.1488000000002</v>
      </c>
      <c r="BH67" s="67">
        <f t="shared" si="17"/>
        <v>159.49920000000003</v>
      </c>
      <c r="BJ67" s="89">
        <v>65</v>
      </c>
      <c r="BK67" s="66">
        <f t="shared" si="19"/>
        <v>74.75</v>
      </c>
      <c r="BL67" s="67">
        <f t="shared" si="20"/>
        <v>84.55720000000001</v>
      </c>
      <c r="BM67" s="95">
        <v>98803.2</v>
      </c>
      <c r="BN67" s="67">
        <f t="shared" si="18"/>
        <v>111766.17984</v>
      </c>
      <c r="BP67" s="89">
        <v>224</v>
      </c>
      <c r="BQ67" s="67">
        <f t="shared" si="9"/>
        <v>253.38880000000003</v>
      </c>
      <c r="BS67" s="125">
        <v>224</v>
      </c>
      <c r="BT67" s="67">
        <f t="shared" si="10"/>
        <v>253.38880000000003</v>
      </c>
      <c r="IE67" s="22"/>
      <c r="IF67" s="22"/>
      <c r="IG67" s="22"/>
      <c r="IH67" s="22"/>
      <c r="II67" s="22"/>
    </row>
    <row r="68" spans="1:243" s="21" customFormat="1" ht="231.75" customHeight="1">
      <c r="A68" s="32">
        <v>56</v>
      </c>
      <c r="B68" s="112" t="s">
        <v>296</v>
      </c>
      <c r="C68" s="63" t="s">
        <v>105</v>
      </c>
      <c r="D68" s="124">
        <v>5</v>
      </c>
      <c r="E68" s="87" t="s">
        <v>159</v>
      </c>
      <c r="F68" s="125">
        <v>1300.8800000000003</v>
      </c>
      <c r="G68" s="55"/>
      <c r="H68" s="55"/>
      <c r="I68" s="56" t="s">
        <v>40</v>
      </c>
      <c r="J68" s="57">
        <f t="shared" si="12"/>
        <v>1</v>
      </c>
      <c r="K68" s="58" t="s">
        <v>64</v>
      </c>
      <c r="L68" s="58" t="s">
        <v>7</v>
      </c>
      <c r="M68" s="59"/>
      <c r="N68" s="55"/>
      <c r="O68" s="55"/>
      <c r="P68" s="60"/>
      <c r="Q68" s="55"/>
      <c r="R68" s="55"/>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80">
        <f t="shared" si="13"/>
        <v>6504.4000000000015</v>
      </c>
      <c r="BB68" s="81">
        <f t="shared" si="14"/>
        <v>6504.4000000000015</v>
      </c>
      <c r="BC68" s="61" t="str">
        <f t="shared" si="15"/>
        <v>INR  Six Thousand Five Hundred &amp; Four  and Paise Forty Only</v>
      </c>
      <c r="BE68" s="62">
        <v>119</v>
      </c>
      <c r="BF68" s="54">
        <v>1279</v>
      </c>
      <c r="BG68" s="67">
        <f t="shared" si="16"/>
        <v>1446.8048000000003</v>
      </c>
      <c r="BH68" s="67">
        <f t="shared" si="17"/>
        <v>134.6128</v>
      </c>
      <c r="BJ68" s="89">
        <v>48</v>
      </c>
      <c r="BK68" s="66">
        <f t="shared" si="19"/>
        <v>55.199999999999996</v>
      </c>
      <c r="BL68" s="67">
        <f t="shared" si="20"/>
        <v>62.44224</v>
      </c>
      <c r="BM68" s="95">
        <v>3619.2</v>
      </c>
      <c r="BN68" s="67">
        <f t="shared" si="18"/>
        <v>4094.0390400000006</v>
      </c>
      <c r="BP68" s="89">
        <v>1150</v>
      </c>
      <c r="BQ68" s="67">
        <f t="shared" si="9"/>
        <v>1300.8800000000003</v>
      </c>
      <c r="BS68" s="125">
        <v>1150</v>
      </c>
      <c r="BT68" s="67">
        <f t="shared" si="10"/>
        <v>1300.8800000000003</v>
      </c>
      <c r="IE68" s="22"/>
      <c r="IF68" s="22"/>
      <c r="IG68" s="22"/>
      <c r="IH68" s="22"/>
      <c r="II68" s="22"/>
    </row>
    <row r="69" spans="1:243" s="21" customFormat="1" ht="232.5" customHeight="1">
      <c r="A69" s="32">
        <v>57</v>
      </c>
      <c r="B69" s="112" t="s">
        <v>297</v>
      </c>
      <c r="C69" s="63" t="s">
        <v>106</v>
      </c>
      <c r="D69" s="124">
        <v>4</v>
      </c>
      <c r="E69" s="87" t="s">
        <v>159</v>
      </c>
      <c r="F69" s="125">
        <v>1314.4544</v>
      </c>
      <c r="G69" s="55"/>
      <c r="H69" s="55"/>
      <c r="I69" s="56" t="s">
        <v>40</v>
      </c>
      <c r="J69" s="57">
        <f t="shared" si="12"/>
        <v>1</v>
      </c>
      <c r="K69" s="58" t="s">
        <v>64</v>
      </c>
      <c r="L69" s="58" t="s">
        <v>7</v>
      </c>
      <c r="M69" s="59"/>
      <c r="N69" s="55"/>
      <c r="O69" s="55"/>
      <c r="P69" s="60"/>
      <c r="Q69" s="55"/>
      <c r="R69" s="55"/>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80">
        <f t="shared" si="13"/>
        <v>5257.8176</v>
      </c>
      <c r="BB69" s="81">
        <f t="shared" si="14"/>
        <v>5257.8176</v>
      </c>
      <c r="BC69" s="61" t="str">
        <f t="shared" si="15"/>
        <v>INR  Five Thousand Two Hundred &amp; Fifty Seven  and Paise Eighty Two Only</v>
      </c>
      <c r="BE69" s="62">
        <v>71907</v>
      </c>
      <c r="BF69" s="54">
        <v>1284</v>
      </c>
      <c r="BG69" s="67">
        <f t="shared" si="16"/>
        <v>1452.4608</v>
      </c>
      <c r="BH69" s="67">
        <f t="shared" si="17"/>
        <v>81341.19840000001</v>
      </c>
      <c r="BJ69" s="89">
        <v>65</v>
      </c>
      <c r="BK69" s="66">
        <f t="shared" si="19"/>
        <v>74.75</v>
      </c>
      <c r="BL69" s="67">
        <f t="shared" si="20"/>
        <v>84.55720000000001</v>
      </c>
      <c r="BM69" s="95">
        <v>3636</v>
      </c>
      <c r="BN69" s="67">
        <f t="shared" si="18"/>
        <v>4113.0432</v>
      </c>
      <c r="BP69" s="89">
        <v>1162</v>
      </c>
      <c r="BQ69" s="67">
        <f aca="true" t="shared" si="21" ref="BQ69:BQ126">BP69*1.12*1.01</f>
        <v>1314.4544</v>
      </c>
      <c r="BS69" s="125">
        <v>1162</v>
      </c>
      <c r="BT69" s="67">
        <f t="shared" si="10"/>
        <v>1314.4544</v>
      </c>
      <c r="IE69" s="22"/>
      <c r="IF69" s="22"/>
      <c r="IG69" s="22"/>
      <c r="IH69" s="22"/>
      <c r="II69" s="22"/>
    </row>
    <row r="70" spans="1:243" s="21" customFormat="1" ht="236.25" customHeight="1">
      <c r="A70" s="32">
        <v>58</v>
      </c>
      <c r="B70" s="112" t="s">
        <v>298</v>
      </c>
      <c r="C70" s="63" t="s">
        <v>107</v>
      </c>
      <c r="D70" s="124">
        <v>4</v>
      </c>
      <c r="E70" s="87" t="s">
        <v>159</v>
      </c>
      <c r="F70" s="125">
        <v>1328.0288</v>
      </c>
      <c r="G70" s="55"/>
      <c r="H70" s="55"/>
      <c r="I70" s="56" t="s">
        <v>40</v>
      </c>
      <c r="J70" s="57">
        <f t="shared" si="12"/>
        <v>1</v>
      </c>
      <c r="K70" s="58" t="s">
        <v>64</v>
      </c>
      <c r="L70" s="58" t="s">
        <v>7</v>
      </c>
      <c r="M70" s="59"/>
      <c r="N70" s="55"/>
      <c r="O70" s="55"/>
      <c r="P70" s="60"/>
      <c r="Q70" s="55"/>
      <c r="R70" s="55"/>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80">
        <f t="shared" si="13"/>
        <v>5312.1152</v>
      </c>
      <c r="BB70" s="81">
        <f t="shared" si="14"/>
        <v>5312.1152</v>
      </c>
      <c r="BC70" s="61" t="str">
        <f t="shared" si="15"/>
        <v>INR  Five Thousand Three Hundred &amp; Twelve  and Paise Twelve Only</v>
      </c>
      <c r="BE70" s="62">
        <v>25</v>
      </c>
      <c r="BF70" s="54">
        <v>2313</v>
      </c>
      <c r="BG70" s="67">
        <f t="shared" si="16"/>
        <v>2616.4656000000004</v>
      </c>
      <c r="BH70" s="67">
        <f t="shared" si="17"/>
        <v>28.280000000000005</v>
      </c>
      <c r="BJ70" s="89">
        <v>246</v>
      </c>
      <c r="BK70" s="66">
        <f t="shared" si="19"/>
        <v>282.9</v>
      </c>
      <c r="BL70" s="67">
        <f t="shared" si="20"/>
        <v>320.01648</v>
      </c>
      <c r="BM70" s="95">
        <v>3652.8</v>
      </c>
      <c r="BN70" s="67">
        <f t="shared" si="18"/>
        <v>4132.0473600000005</v>
      </c>
      <c r="BP70" s="89">
        <v>1174</v>
      </c>
      <c r="BQ70" s="67">
        <f t="shared" si="21"/>
        <v>1328.0288</v>
      </c>
      <c r="BS70" s="125">
        <v>1174</v>
      </c>
      <c r="BT70" s="67">
        <f t="shared" si="10"/>
        <v>1328.0288</v>
      </c>
      <c r="IE70" s="22"/>
      <c r="IF70" s="22"/>
      <c r="IG70" s="22"/>
      <c r="IH70" s="22"/>
      <c r="II70" s="22"/>
    </row>
    <row r="71" spans="1:243" s="21" customFormat="1" ht="268.5" customHeight="1">
      <c r="A71" s="32">
        <v>59</v>
      </c>
      <c r="B71" s="112" t="s">
        <v>299</v>
      </c>
      <c r="C71" s="63" t="s">
        <v>132</v>
      </c>
      <c r="D71" s="124">
        <v>38</v>
      </c>
      <c r="E71" s="87" t="s">
        <v>159</v>
      </c>
      <c r="F71" s="125">
        <v>789.5776000000001</v>
      </c>
      <c r="G71" s="55"/>
      <c r="H71" s="55"/>
      <c r="I71" s="56" t="s">
        <v>40</v>
      </c>
      <c r="J71" s="57">
        <f t="shared" si="12"/>
        <v>1</v>
      </c>
      <c r="K71" s="58" t="s">
        <v>64</v>
      </c>
      <c r="L71" s="58" t="s">
        <v>7</v>
      </c>
      <c r="M71" s="59"/>
      <c r="N71" s="55"/>
      <c r="O71" s="55"/>
      <c r="P71" s="60"/>
      <c r="Q71" s="55"/>
      <c r="R71" s="55"/>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80">
        <f t="shared" si="13"/>
        <v>30003.948800000002</v>
      </c>
      <c r="BB71" s="81">
        <f t="shared" si="14"/>
        <v>30003.948800000002</v>
      </c>
      <c r="BC71" s="61" t="str">
        <f t="shared" si="15"/>
        <v>INR  Thirty Thousand  &amp;Three  and Paise Ninety Five Only</v>
      </c>
      <c r="BE71" s="62">
        <v>2270</v>
      </c>
      <c r="BF71" s="54">
        <v>10021</v>
      </c>
      <c r="BG71" s="67">
        <f t="shared" si="16"/>
        <v>11335.755200000001</v>
      </c>
      <c r="BH71" s="67">
        <f t="shared" si="17"/>
        <v>2567.824</v>
      </c>
      <c r="BJ71" s="89">
        <v>1074</v>
      </c>
      <c r="BK71" s="66">
        <f t="shared" si="19"/>
        <v>1235.1</v>
      </c>
      <c r="BL71" s="67">
        <f t="shared" si="20"/>
        <v>1397.1451200000001</v>
      </c>
      <c r="BM71" s="95">
        <v>3241.2</v>
      </c>
      <c r="BN71" s="67">
        <f t="shared" si="18"/>
        <v>3666.4454400000004</v>
      </c>
      <c r="BP71" s="89">
        <v>698</v>
      </c>
      <c r="BQ71" s="67">
        <f t="shared" si="21"/>
        <v>789.5776000000001</v>
      </c>
      <c r="BS71" s="125">
        <v>698</v>
      </c>
      <c r="BT71" s="67">
        <f t="shared" si="10"/>
        <v>789.5776000000001</v>
      </c>
      <c r="IE71" s="22"/>
      <c r="IF71" s="22"/>
      <c r="IG71" s="22"/>
      <c r="IH71" s="22"/>
      <c r="II71" s="22"/>
    </row>
    <row r="72" spans="1:243" s="21" customFormat="1" ht="274.5" customHeight="1">
      <c r="A72" s="32">
        <v>60</v>
      </c>
      <c r="B72" s="112" t="s">
        <v>300</v>
      </c>
      <c r="C72" s="63" t="s">
        <v>108</v>
      </c>
      <c r="D72" s="124">
        <v>30</v>
      </c>
      <c r="E72" s="87" t="s">
        <v>159</v>
      </c>
      <c r="F72" s="125">
        <v>795.2336000000001</v>
      </c>
      <c r="G72" s="55"/>
      <c r="H72" s="55"/>
      <c r="I72" s="56" t="s">
        <v>40</v>
      </c>
      <c r="J72" s="57">
        <f t="shared" si="12"/>
        <v>1</v>
      </c>
      <c r="K72" s="58" t="s">
        <v>64</v>
      </c>
      <c r="L72" s="58" t="s">
        <v>7</v>
      </c>
      <c r="M72" s="59"/>
      <c r="N72" s="55"/>
      <c r="O72" s="55"/>
      <c r="P72" s="60"/>
      <c r="Q72" s="55"/>
      <c r="R72" s="55"/>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80">
        <f t="shared" si="13"/>
        <v>23857.008000000005</v>
      </c>
      <c r="BB72" s="81">
        <f t="shared" si="14"/>
        <v>23857.008000000005</v>
      </c>
      <c r="BC72" s="61" t="str">
        <f t="shared" si="15"/>
        <v>INR  Twenty Three Thousand Eight Hundred &amp; Fifty Seven  and Paise One Only</v>
      </c>
      <c r="BE72" s="62">
        <v>477</v>
      </c>
      <c r="BF72" s="54">
        <v>10121.21</v>
      </c>
      <c r="BG72" s="67">
        <f t="shared" si="16"/>
        <v>11449.112752</v>
      </c>
      <c r="BH72" s="67">
        <f t="shared" si="17"/>
        <v>539.5824</v>
      </c>
      <c r="BJ72" s="89">
        <v>249</v>
      </c>
      <c r="BK72" s="66">
        <f t="shared" si="19"/>
        <v>286.34999999999997</v>
      </c>
      <c r="BL72" s="67">
        <f t="shared" si="20"/>
        <v>323.91911999999996</v>
      </c>
      <c r="BM72" s="95">
        <v>3258</v>
      </c>
      <c r="BN72" s="67">
        <f t="shared" si="18"/>
        <v>3685.4496000000004</v>
      </c>
      <c r="BP72" s="89">
        <v>703</v>
      </c>
      <c r="BQ72" s="67">
        <f t="shared" si="21"/>
        <v>795.2336000000001</v>
      </c>
      <c r="BS72" s="125">
        <v>703</v>
      </c>
      <c r="BT72" s="67">
        <f t="shared" si="10"/>
        <v>795.2336000000001</v>
      </c>
      <c r="IE72" s="22"/>
      <c r="IF72" s="22"/>
      <c r="IG72" s="22"/>
      <c r="IH72" s="22"/>
      <c r="II72" s="22"/>
    </row>
    <row r="73" spans="1:243" s="21" customFormat="1" ht="267.75" customHeight="1">
      <c r="A73" s="32">
        <v>61</v>
      </c>
      <c r="B73" s="112" t="s">
        <v>301</v>
      </c>
      <c r="C73" s="63" t="s">
        <v>109</v>
      </c>
      <c r="D73" s="124">
        <v>30</v>
      </c>
      <c r="E73" s="87" t="s">
        <v>159</v>
      </c>
      <c r="F73" s="125">
        <v>800.8896000000001</v>
      </c>
      <c r="G73" s="55"/>
      <c r="H73" s="55"/>
      <c r="I73" s="56" t="s">
        <v>40</v>
      </c>
      <c r="J73" s="57">
        <f t="shared" si="12"/>
        <v>1</v>
      </c>
      <c r="K73" s="58" t="s">
        <v>64</v>
      </c>
      <c r="L73" s="58" t="s">
        <v>7</v>
      </c>
      <c r="M73" s="59"/>
      <c r="N73" s="55"/>
      <c r="O73" s="55"/>
      <c r="P73" s="60"/>
      <c r="Q73" s="55"/>
      <c r="R73" s="55"/>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80">
        <f t="shared" si="13"/>
        <v>24026.688000000002</v>
      </c>
      <c r="BB73" s="81">
        <f t="shared" si="14"/>
        <v>24026.688000000002</v>
      </c>
      <c r="BC73" s="61" t="str">
        <f t="shared" si="15"/>
        <v>INR  Twenty Four Thousand  &amp;Twenty Six  and Paise Sixty Nine Only</v>
      </c>
      <c r="BE73" s="62">
        <v>2968</v>
      </c>
      <c r="BF73" s="54">
        <v>10222.4221</v>
      </c>
      <c r="BG73" s="67">
        <f t="shared" si="16"/>
        <v>11563.60387952</v>
      </c>
      <c r="BH73" s="67">
        <f t="shared" si="17"/>
        <v>3357.4016</v>
      </c>
      <c r="BJ73" s="89">
        <v>938</v>
      </c>
      <c r="BK73" s="66">
        <f t="shared" si="19"/>
        <v>1078.6999999999998</v>
      </c>
      <c r="BL73" s="67">
        <f t="shared" si="20"/>
        <v>1220.22544</v>
      </c>
      <c r="BM73" s="95">
        <v>3274.8</v>
      </c>
      <c r="BN73" s="67">
        <f t="shared" si="18"/>
        <v>3704.453760000001</v>
      </c>
      <c r="BP73" s="89">
        <v>708</v>
      </c>
      <c r="BQ73" s="67">
        <f t="shared" si="21"/>
        <v>800.8896000000001</v>
      </c>
      <c r="BS73" s="125">
        <v>708</v>
      </c>
      <c r="BT73" s="67">
        <f t="shared" si="10"/>
        <v>800.8896000000001</v>
      </c>
      <c r="IE73" s="22"/>
      <c r="IF73" s="22"/>
      <c r="IG73" s="22"/>
      <c r="IH73" s="22"/>
      <c r="II73" s="22"/>
    </row>
    <row r="74" spans="1:243" s="21" customFormat="1" ht="267.75" customHeight="1">
      <c r="A74" s="32">
        <v>62</v>
      </c>
      <c r="B74" s="112" t="s">
        <v>302</v>
      </c>
      <c r="C74" s="63" t="s">
        <v>110</v>
      </c>
      <c r="D74" s="124">
        <v>450</v>
      </c>
      <c r="E74" s="87" t="s">
        <v>159</v>
      </c>
      <c r="F74" s="125">
        <v>962.6512000000001</v>
      </c>
      <c r="G74" s="55"/>
      <c r="H74" s="55"/>
      <c r="I74" s="56" t="s">
        <v>40</v>
      </c>
      <c r="J74" s="57">
        <f t="shared" si="12"/>
        <v>1</v>
      </c>
      <c r="K74" s="58" t="s">
        <v>64</v>
      </c>
      <c r="L74" s="58" t="s">
        <v>7</v>
      </c>
      <c r="M74" s="59"/>
      <c r="N74" s="55"/>
      <c r="O74" s="55"/>
      <c r="P74" s="60"/>
      <c r="Q74" s="55"/>
      <c r="R74" s="55"/>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80">
        <f t="shared" si="13"/>
        <v>433193.04000000004</v>
      </c>
      <c r="BB74" s="81">
        <f t="shared" si="14"/>
        <v>433193.04000000004</v>
      </c>
      <c r="BC74" s="61" t="str">
        <f t="shared" si="15"/>
        <v>INR  Four Lakh Thirty Three Thousand One Hundred &amp; Ninety Three  and Paise Four Only</v>
      </c>
      <c r="BE74" s="62">
        <v>47</v>
      </c>
      <c r="BF74" s="54">
        <v>10324.646321</v>
      </c>
      <c r="BG74" s="67">
        <f t="shared" si="16"/>
        <v>11679.239918315203</v>
      </c>
      <c r="BH74" s="67">
        <f t="shared" si="17"/>
        <v>53.16640000000001</v>
      </c>
      <c r="BJ74" s="89">
        <v>387</v>
      </c>
      <c r="BK74" s="66">
        <f t="shared" si="19"/>
        <v>445.04999999999995</v>
      </c>
      <c r="BL74" s="67">
        <f t="shared" si="20"/>
        <v>503.44056</v>
      </c>
      <c r="BM74" s="95">
        <v>559.2</v>
      </c>
      <c r="BN74" s="67">
        <f t="shared" si="18"/>
        <v>632.5670400000001</v>
      </c>
      <c r="BP74" s="89">
        <v>851</v>
      </c>
      <c r="BQ74" s="67">
        <f t="shared" si="21"/>
        <v>962.6512000000001</v>
      </c>
      <c r="BS74" s="125">
        <v>851</v>
      </c>
      <c r="BT74" s="67">
        <f t="shared" si="10"/>
        <v>962.6512000000001</v>
      </c>
      <c r="IE74" s="22"/>
      <c r="IF74" s="22"/>
      <c r="IG74" s="22"/>
      <c r="IH74" s="22"/>
      <c r="II74" s="22"/>
    </row>
    <row r="75" spans="1:243" s="21" customFormat="1" ht="278.25" customHeight="1">
      <c r="A75" s="32">
        <v>63</v>
      </c>
      <c r="B75" s="112" t="s">
        <v>303</v>
      </c>
      <c r="C75" s="63" t="s">
        <v>111</v>
      </c>
      <c r="D75" s="124">
        <v>370</v>
      </c>
      <c r="E75" s="87" t="s">
        <v>159</v>
      </c>
      <c r="F75" s="125">
        <v>968.3072000000002</v>
      </c>
      <c r="G75" s="55"/>
      <c r="H75" s="55"/>
      <c r="I75" s="56" t="s">
        <v>40</v>
      </c>
      <c r="J75" s="57">
        <f t="shared" si="12"/>
        <v>1</v>
      </c>
      <c r="K75" s="58" t="s">
        <v>64</v>
      </c>
      <c r="L75" s="58" t="s">
        <v>7</v>
      </c>
      <c r="M75" s="59"/>
      <c r="N75" s="55"/>
      <c r="O75" s="55"/>
      <c r="P75" s="60"/>
      <c r="Q75" s="55"/>
      <c r="R75" s="55"/>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80">
        <f t="shared" si="13"/>
        <v>358273.66400000005</v>
      </c>
      <c r="BB75" s="81">
        <f t="shared" si="14"/>
        <v>358273.66400000005</v>
      </c>
      <c r="BC75" s="61" t="str">
        <f t="shared" si="15"/>
        <v>INR  Three Lakh Fifty Eight Thousand Two Hundred &amp; Seventy Three  and Paise Sixty Six Only</v>
      </c>
      <c r="BE75" s="62">
        <v>40</v>
      </c>
      <c r="BF75" s="54">
        <v>4351</v>
      </c>
      <c r="BG75" s="67">
        <f t="shared" si="16"/>
        <v>4921.851200000001</v>
      </c>
      <c r="BH75" s="67">
        <f t="shared" si="17"/>
        <v>45.248000000000005</v>
      </c>
      <c r="BJ75" s="89">
        <v>1208</v>
      </c>
      <c r="BK75" s="66">
        <f t="shared" si="19"/>
        <v>1389.1999999999998</v>
      </c>
      <c r="BL75" s="67">
        <f t="shared" si="20"/>
        <v>1571.46304</v>
      </c>
      <c r="BM75" s="95">
        <v>559.2</v>
      </c>
      <c r="BN75" s="67">
        <f t="shared" si="18"/>
        <v>632.5670400000001</v>
      </c>
      <c r="BP75" s="89">
        <v>856</v>
      </c>
      <c r="BQ75" s="67">
        <f t="shared" si="21"/>
        <v>968.3072000000002</v>
      </c>
      <c r="BS75" s="125">
        <v>856</v>
      </c>
      <c r="BT75" s="67">
        <f t="shared" si="10"/>
        <v>968.3072000000002</v>
      </c>
      <c r="IE75" s="22"/>
      <c r="IF75" s="22"/>
      <c r="IG75" s="22"/>
      <c r="IH75" s="22"/>
      <c r="II75" s="22"/>
    </row>
    <row r="76" spans="1:243" s="21" customFormat="1" ht="276.75" customHeight="1">
      <c r="A76" s="32">
        <v>64</v>
      </c>
      <c r="B76" s="112" t="s">
        <v>304</v>
      </c>
      <c r="C76" s="63" t="s">
        <v>112</v>
      </c>
      <c r="D76" s="124">
        <v>370</v>
      </c>
      <c r="E76" s="87" t="s">
        <v>159</v>
      </c>
      <c r="F76" s="125">
        <v>973.9632</v>
      </c>
      <c r="G76" s="55"/>
      <c r="H76" s="55"/>
      <c r="I76" s="56" t="s">
        <v>40</v>
      </c>
      <c r="J76" s="57">
        <f t="shared" si="12"/>
        <v>1</v>
      </c>
      <c r="K76" s="58" t="s">
        <v>64</v>
      </c>
      <c r="L76" s="58" t="s">
        <v>7</v>
      </c>
      <c r="M76" s="59"/>
      <c r="N76" s="55"/>
      <c r="O76" s="55"/>
      <c r="P76" s="60"/>
      <c r="Q76" s="55"/>
      <c r="R76" s="55"/>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80">
        <f t="shared" si="13"/>
        <v>360366.384</v>
      </c>
      <c r="BB76" s="81">
        <f t="shared" si="14"/>
        <v>360366.384</v>
      </c>
      <c r="BC76" s="61" t="str">
        <f t="shared" si="15"/>
        <v>INR  Three Lakh Sixty Thousand Three Hundred &amp; Sixty Six  and Paise Thirty Eight Only</v>
      </c>
      <c r="BE76" s="62">
        <v>17</v>
      </c>
      <c r="BF76" s="54">
        <v>81936</v>
      </c>
      <c r="BG76" s="67">
        <f t="shared" si="16"/>
        <v>92686.0032</v>
      </c>
      <c r="BH76" s="67">
        <f t="shared" si="17"/>
        <v>19.230400000000003</v>
      </c>
      <c r="BJ76" s="89">
        <v>456</v>
      </c>
      <c r="BK76" s="66">
        <f t="shared" si="19"/>
        <v>524.4</v>
      </c>
      <c r="BL76" s="67">
        <f t="shared" si="20"/>
        <v>593.20128</v>
      </c>
      <c r="BM76" s="95">
        <v>559.2</v>
      </c>
      <c r="BN76" s="67">
        <f t="shared" si="18"/>
        <v>632.5670400000001</v>
      </c>
      <c r="BP76" s="89">
        <v>861</v>
      </c>
      <c r="BQ76" s="67">
        <f t="shared" si="21"/>
        <v>973.9632</v>
      </c>
      <c r="BS76" s="125">
        <v>861</v>
      </c>
      <c r="BT76" s="67">
        <f t="shared" si="10"/>
        <v>973.9632</v>
      </c>
      <c r="IE76" s="22"/>
      <c r="IF76" s="22"/>
      <c r="IG76" s="22"/>
      <c r="IH76" s="22"/>
      <c r="II76" s="22"/>
    </row>
    <row r="77" spans="1:243" s="21" customFormat="1" ht="267.75" customHeight="1">
      <c r="A77" s="32">
        <v>65</v>
      </c>
      <c r="B77" s="112" t="s">
        <v>305</v>
      </c>
      <c r="C77" s="63" t="s">
        <v>133</v>
      </c>
      <c r="D77" s="124">
        <v>142</v>
      </c>
      <c r="E77" s="87" t="s">
        <v>159</v>
      </c>
      <c r="F77" s="125">
        <v>795.2336000000001</v>
      </c>
      <c r="G77" s="55"/>
      <c r="H77" s="55"/>
      <c r="I77" s="56" t="s">
        <v>40</v>
      </c>
      <c r="J77" s="57">
        <f t="shared" si="12"/>
        <v>1</v>
      </c>
      <c r="K77" s="58" t="s">
        <v>64</v>
      </c>
      <c r="L77" s="58" t="s">
        <v>7</v>
      </c>
      <c r="M77" s="59"/>
      <c r="N77" s="55"/>
      <c r="O77" s="55"/>
      <c r="P77" s="60"/>
      <c r="Q77" s="55"/>
      <c r="R77" s="55"/>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80">
        <f t="shared" si="13"/>
        <v>112923.17120000003</v>
      </c>
      <c r="BB77" s="81">
        <f t="shared" si="14"/>
        <v>112923.17120000003</v>
      </c>
      <c r="BC77" s="61" t="str">
        <f t="shared" si="15"/>
        <v>INR  One Lakh Twelve Thousand Nine Hundred &amp; Twenty Three  and Paise Seventeen Only</v>
      </c>
      <c r="BE77" s="62">
        <v>10021</v>
      </c>
      <c r="BF77" s="54">
        <v>82136</v>
      </c>
      <c r="BG77" s="67">
        <f t="shared" si="16"/>
        <v>92912.24320000001</v>
      </c>
      <c r="BH77" s="67">
        <f t="shared" si="17"/>
        <v>11335.755200000001</v>
      </c>
      <c r="BJ77" s="89">
        <v>439</v>
      </c>
      <c r="BK77" s="66">
        <f t="shared" si="19"/>
        <v>504.84999999999997</v>
      </c>
      <c r="BL77" s="67">
        <f t="shared" si="20"/>
        <v>571.08632</v>
      </c>
      <c r="BM77" s="95">
        <v>12343.2</v>
      </c>
      <c r="BN77" s="67">
        <f t="shared" si="18"/>
        <v>13962.627840000003</v>
      </c>
      <c r="BP77" s="89">
        <v>703</v>
      </c>
      <c r="BQ77" s="67">
        <f t="shared" si="21"/>
        <v>795.2336000000001</v>
      </c>
      <c r="BS77" s="125">
        <v>703</v>
      </c>
      <c r="BT77" s="67">
        <f t="shared" si="10"/>
        <v>795.2336000000001</v>
      </c>
      <c r="IE77" s="22"/>
      <c r="IF77" s="22"/>
      <c r="IG77" s="22"/>
      <c r="IH77" s="22"/>
      <c r="II77" s="22"/>
    </row>
    <row r="78" spans="1:243" s="21" customFormat="1" ht="273.75" customHeight="1">
      <c r="A78" s="32">
        <v>66</v>
      </c>
      <c r="B78" s="112" t="s">
        <v>306</v>
      </c>
      <c r="C78" s="63" t="s">
        <v>134</v>
      </c>
      <c r="D78" s="124">
        <v>116</v>
      </c>
      <c r="E78" s="87" t="s">
        <v>159</v>
      </c>
      <c r="F78" s="125">
        <v>800.8896000000001</v>
      </c>
      <c r="G78" s="55"/>
      <c r="H78" s="55"/>
      <c r="I78" s="56" t="s">
        <v>40</v>
      </c>
      <c r="J78" s="57">
        <f t="shared" si="12"/>
        <v>1</v>
      </c>
      <c r="K78" s="58" t="s">
        <v>64</v>
      </c>
      <c r="L78" s="58" t="s">
        <v>7</v>
      </c>
      <c r="M78" s="59"/>
      <c r="N78" s="55"/>
      <c r="O78" s="55"/>
      <c r="P78" s="60"/>
      <c r="Q78" s="55"/>
      <c r="R78" s="55"/>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80">
        <f t="shared" si="13"/>
        <v>92903.19360000001</v>
      </c>
      <c r="BB78" s="81">
        <f t="shared" si="14"/>
        <v>92903.19360000001</v>
      </c>
      <c r="BC78" s="61" t="str">
        <f t="shared" si="15"/>
        <v>INR  Ninety Two Thousand Nine Hundred &amp; Three  and Paise Nineteen Only</v>
      </c>
      <c r="BE78" s="71">
        <v>10121.210000000001</v>
      </c>
      <c r="BF78" s="54">
        <v>82336</v>
      </c>
      <c r="BG78" s="67">
        <f t="shared" si="16"/>
        <v>93138.4832</v>
      </c>
      <c r="BH78" s="67">
        <f t="shared" si="17"/>
        <v>11449.112752000001</v>
      </c>
      <c r="BJ78" s="89">
        <v>100</v>
      </c>
      <c r="BK78" s="66">
        <f t="shared" si="19"/>
        <v>114.99999999999999</v>
      </c>
      <c r="BL78" s="67">
        <f t="shared" si="20"/>
        <v>130.088</v>
      </c>
      <c r="BM78" s="95">
        <v>12466.63</v>
      </c>
      <c r="BN78" s="67">
        <f t="shared" si="18"/>
        <v>14102.251856</v>
      </c>
      <c r="BP78" s="89">
        <v>708</v>
      </c>
      <c r="BQ78" s="67">
        <f t="shared" si="21"/>
        <v>800.8896000000001</v>
      </c>
      <c r="BS78" s="125">
        <v>708</v>
      </c>
      <c r="BT78" s="67">
        <f t="shared" si="10"/>
        <v>800.8896000000001</v>
      </c>
      <c r="IE78" s="22"/>
      <c r="IF78" s="22"/>
      <c r="IG78" s="22"/>
      <c r="IH78" s="22"/>
      <c r="II78" s="22"/>
    </row>
    <row r="79" spans="1:243" s="21" customFormat="1" ht="276.75" customHeight="1">
      <c r="A79" s="32">
        <v>67</v>
      </c>
      <c r="B79" s="112" t="s">
        <v>307</v>
      </c>
      <c r="C79" s="63" t="s">
        <v>135</v>
      </c>
      <c r="D79" s="124">
        <v>116</v>
      </c>
      <c r="E79" s="87" t="s">
        <v>159</v>
      </c>
      <c r="F79" s="125">
        <v>806.5456</v>
      </c>
      <c r="G79" s="55"/>
      <c r="H79" s="55"/>
      <c r="I79" s="56" t="s">
        <v>40</v>
      </c>
      <c r="J79" s="57">
        <f t="shared" si="12"/>
        <v>1</v>
      </c>
      <c r="K79" s="58" t="s">
        <v>64</v>
      </c>
      <c r="L79" s="58" t="s">
        <v>7</v>
      </c>
      <c r="M79" s="59"/>
      <c r="N79" s="55"/>
      <c r="O79" s="55"/>
      <c r="P79" s="60"/>
      <c r="Q79" s="55"/>
      <c r="R79" s="55"/>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80">
        <f t="shared" si="13"/>
        <v>93559.2896</v>
      </c>
      <c r="BB79" s="81">
        <f t="shared" si="14"/>
        <v>93559.2896</v>
      </c>
      <c r="BC79" s="61" t="str">
        <f t="shared" si="15"/>
        <v>INR  Ninety Three Thousand Five Hundred &amp; Fifty Nine  and Paise Twenty Nine Only</v>
      </c>
      <c r="BE79" s="70">
        <v>10222.422100000002</v>
      </c>
      <c r="BF79" s="54">
        <v>82536</v>
      </c>
      <c r="BG79" s="67">
        <f t="shared" si="16"/>
        <v>93364.72320000001</v>
      </c>
      <c r="BH79" s="67">
        <f t="shared" si="17"/>
        <v>11563.603879520002</v>
      </c>
      <c r="BJ79" s="89">
        <v>579</v>
      </c>
      <c r="BK79" s="66">
        <f t="shared" si="19"/>
        <v>665.8499999999999</v>
      </c>
      <c r="BL79" s="67">
        <f t="shared" si="20"/>
        <v>753.20952</v>
      </c>
      <c r="BM79" s="95">
        <v>12591.3</v>
      </c>
      <c r="BN79" s="67">
        <f t="shared" si="18"/>
        <v>14243.27856</v>
      </c>
      <c r="BP79" s="89">
        <v>713</v>
      </c>
      <c r="BQ79" s="67">
        <f t="shared" si="21"/>
        <v>806.5456</v>
      </c>
      <c r="BS79" s="125">
        <v>713</v>
      </c>
      <c r="BT79" s="67">
        <f aca="true" t="shared" si="22" ref="BT79:BT142">BS79*1.12*1.01</f>
        <v>806.5456</v>
      </c>
      <c r="IE79" s="22"/>
      <c r="IF79" s="22"/>
      <c r="IG79" s="22"/>
      <c r="IH79" s="22"/>
      <c r="II79" s="22"/>
    </row>
    <row r="80" spans="1:243" s="21" customFormat="1" ht="126.75" customHeight="1">
      <c r="A80" s="32">
        <v>68</v>
      </c>
      <c r="B80" s="112" t="s">
        <v>165</v>
      </c>
      <c r="C80" s="63" t="s">
        <v>136</v>
      </c>
      <c r="D80" s="124">
        <v>9</v>
      </c>
      <c r="E80" s="93" t="s">
        <v>166</v>
      </c>
      <c r="F80" s="92">
        <v>727.3616000000001</v>
      </c>
      <c r="G80" s="55"/>
      <c r="H80" s="55"/>
      <c r="I80" s="56" t="s">
        <v>40</v>
      </c>
      <c r="J80" s="57">
        <f t="shared" si="12"/>
        <v>1</v>
      </c>
      <c r="K80" s="58" t="s">
        <v>64</v>
      </c>
      <c r="L80" s="58" t="s">
        <v>7</v>
      </c>
      <c r="M80" s="59"/>
      <c r="N80" s="55"/>
      <c r="O80" s="55"/>
      <c r="P80" s="60"/>
      <c r="Q80" s="55"/>
      <c r="R80" s="55"/>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80">
        <f t="shared" si="13"/>
        <v>6546.254400000001</v>
      </c>
      <c r="BB80" s="81">
        <f t="shared" si="14"/>
        <v>6546.254400000001</v>
      </c>
      <c r="BC80" s="61" t="str">
        <f t="shared" si="15"/>
        <v>INR  Six Thousand Five Hundred &amp; Forty Six  and Paise Twenty Five Only</v>
      </c>
      <c r="BE80" s="62">
        <v>4351</v>
      </c>
      <c r="BF80" s="54">
        <v>2659</v>
      </c>
      <c r="BG80" s="67">
        <f t="shared" si="16"/>
        <v>3007.8608000000004</v>
      </c>
      <c r="BH80" s="67">
        <f t="shared" si="17"/>
        <v>4921.851200000001</v>
      </c>
      <c r="BJ80" s="89">
        <v>1369</v>
      </c>
      <c r="BK80" s="66">
        <f t="shared" si="19"/>
        <v>1574.35</v>
      </c>
      <c r="BL80" s="67">
        <f t="shared" si="20"/>
        <v>1780.9047200000002</v>
      </c>
      <c r="BM80" s="95">
        <v>150</v>
      </c>
      <c r="BN80" s="67">
        <f t="shared" si="18"/>
        <v>169.68000000000004</v>
      </c>
      <c r="BP80" s="92">
        <v>643</v>
      </c>
      <c r="BQ80" s="67">
        <f t="shared" si="21"/>
        <v>727.3616000000001</v>
      </c>
      <c r="BS80" s="92">
        <v>643</v>
      </c>
      <c r="BT80" s="67">
        <f t="shared" si="22"/>
        <v>727.3616000000001</v>
      </c>
      <c r="IE80" s="22"/>
      <c r="IF80" s="22"/>
      <c r="IG80" s="22"/>
      <c r="IH80" s="22"/>
      <c r="II80" s="22"/>
    </row>
    <row r="81" spans="1:243" s="21" customFormat="1" ht="124.5" customHeight="1">
      <c r="A81" s="32">
        <v>69</v>
      </c>
      <c r="B81" s="112" t="s">
        <v>189</v>
      </c>
      <c r="C81" s="63" t="s">
        <v>137</v>
      </c>
      <c r="D81" s="124">
        <v>6</v>
      </c>
      <c r="E81" s="93" t="s">
        <v>166</v>
      </c>
      <c r="F81" s="92">
        <v>740.936</v>
      </c>
      <c r="G81" s="55"/>
      <c r="H81" s="55"/>
      <c r="I81" s="56" t="s">
        <v>40</v>
      </c>
      <c r="J81" s="57">
        <f t="shared" si="12"/>
        <v>1</v>
      </c>
      <c r="K81" s="58" t="s">
        <v>64</v>
      </c>
      <c r="L81" s="58" t="s">
        <v>7</v>
      </c>
      <c r="M81" s="59"/>
      <c r="N81" s="55"/>
      <c r="O81" s="55"/>
      <c r="P81" s="60"/>
      <c r="Q81" s="55"/>
      <c r="R81" s="55"/>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80">
        <f t="shared" si="13"/>
        <v>4445.616</v>
      </c>
      <c r="BB81" s="81">
        <f t="shared" si="14"/>
        <v>4445.616</v>
      </c>
      <c r="BC81" s="61" t="str">
        <f t="shared" si="15"/>
        <v>INR  Four Thousand Four Hundred &amp; Forty Five  and Paise Sixty Two Only</v>
      </c>
      <c r="BE81" s="62">
        <v>29</v>
      </c>
      <c r="BF81" s="54">
        <v>2673</v>
      </c>
      <c r="BG81" s="67">
        <f>BF81*1.12*1.01</f>
        <v>3023.6976000000004</v>
      </c>
      <c r="BH81" s="67">
        <f>BE81*1.12*1.01</f>
        <v>32.80480000000001</v>
      </c>
      <c r="BJ81" s="93">
        <v>156</v>
      </c>
      <c r="BK81" s="66">
        <f t="shared" si="19"/>
        <v>179.39999999999998</v>
      </c>
      <c r="BL81" s="67">
        <f t="shared" si="20"/>
        <v>202.93728</v>
      </c>
      <c r="BM81" s="97">
        <v>36</v>
      </c>
      <c r="BN81" s="67">
        <f t="shared" si="18"/>
        <v>40.723200000000006</v>
      </c>
      <c r="BP81" s="92">
        <v>655</v>
      </c>
      <c r="BQ81" s="67">
        <f t="shared" si="21"/>
        <v>740.936</v>
      </c>
      <c r="BS81" s="92">
        <v>655</v>
      </c>
      <c r="BT81" s="67">
        <f t="shared" si="22"/>
        <v>740.936</v>
      </c>
      <c r="IE81" s="22"/>
      <c r="IF81" s="22"/>
      <c r="IG81" s="22"/>
      <c r="IH81" s="22"/>
      <c r="II81" s="22"/>
    </row>
    <row r="82" spans="1:243" s="21" customFormat="1" ht="127.5" customHeight="1">
      <c r="A82" s="32">
        <v>70</v>
      </c>
      <c r="B82" s="112" t="s">
        <v>308</v>
      </c>
      <c r="C82" s="63" t="s">
        <v>113</v>
      </c>
      <c r="D82" s="124">
        <v>6</v>
      </c>
      <c r="E82" s="93" t="s">
        <v>166</v>
      </c>
      <c r="F82" s="92">
        <v>754.5104000000001</v>
      </c>
      <c r="G82" s="55"/>
      <c r="H82" s="55"/>
      <c r="I82" s="56" t="s">
        <v>40</v>
      </c>
      <c r="J82" s="57">
        <f t="shared" si="12"/>
        <v>1</v>
      </c>
      <c r="K82" s="58" t="s">
        <v>64</v>
      </c>
      <c r="L82" s="58" t="s">
        <v>7</v>
      </c>
      <c r="M82" s="59"/>
      <c r="N82" s="55"/>
      <c r="O82" s="55"/>
      <c r="P82" s="60"/>
      <c r="Q82" s="55"/>
      <c r="R82" s="55"/>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80">
        <f t="shared" si="13"/>
        <v>4527.062400000001</v>
      </c>
      <c r="BB82" s="81">
        <f t="shared" si="14"/>
        <v>4527.062400000001</v>
      </c>
      <c r="BC82" s="61" t="str">
        <f t="shared" si="15"/>
        <v>INR  Four Thousand Five Hundred &amp; Twenty Seven  and Paise Six Only</v>
      </c>
      <c r="BE82" s="62">
        <v>38</v>
      </c>
      <c r="BF82" s="54">
        <v>2687</v>
      </c>
      <c r="BG82" s="67">
        <f>BF82*1.12*1.01</f>
        <v>3039.5344000000005</v>
      </c>
      <c r="BH82" s="67">
        <f>BE82*1.12*1.01</f>
        <v>42.985600000000005</v>
      </c>
      <c r="BJ82" s="89">
        <v>400</v>
      </c>
      <c r="BK82" s="66">
        <f>BJ82*1.01</f>
        <v>404</v>
      </c>
      <c r="BL82" s="67">
        <f>BK82*1.12*1.01</f>
        <v>457.00480000000005</v>
      </c>
      <c r="BM82" s="97">
        <v>51.6</v>
      </c>
      <c r="BN82" s="67">
        <f t="shared" si="18"/>
        <v>58.36992000000001</v>
      </c>
      <c r="BP82" s="92">
        <v>667</v>
      </c>
      <c r="BQ82" s="67">
        <f t="shared" si="21"/>
        <v>754.5104000000001</v>
      </c>
      <c r="BS82" s="92">
        <v>667</v>
      </c>
      <c r="BT82" s="67">
        <f t="shared" si="22"/>
        <v>754.5104000000001</v>
      </c>
      <c r="IE82" s="22"/>
      <c r="IF82" s="22"/>
      <c r="IG82" s="22"/>
      <c r="IH82" s="22"/>
      <c r="II82" s="22"/>
    </row>
    <row r="83" spans="1:72" ht="138.75" customHeight="1">
      <c r="A83" s="32">
        <v>71</v>
      </c>
      <c r="B83" s="112" t="s">
        <v>309</v>
      </c>
      <c r="C83" s="63" t="s">
        <v>114</v>
      </c>
      <c r="D83" s="124">
        <v>0.123</v>
      </c>
      <c r="E83" s="87" t="s">
        <v>167</v>
      </c>
      <c r="F83" s="125">
        <v>81341.19840000001</v>
      </c>
      <c r="G83" s="55"/>
      <c r="H83" s="55"/>
      <c r="I83" s="56" t="s">
        <v>40</v>
      </c>
      <c r="J83" s="57">
        <f t="shared" si="12"/>
        <v>1</v>
      </c>
      <c r="K83" s="58" t="s">
        <v>64</v>
      </c>
      <c r="L83" s="58" t="s">
        <v>7</v>
      </c>
      <c r="M83" s="59"/>
      <c r="N83" s="55"/>
      <c r="O83" s="55"/>
      <c r="P83" s="60"/>
      <c r="Q83" s="55"/>
      <c r="R83" s="55"/>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80">
        <f t="shared" si="13"/>
        <v>10004.9674032</v>
      </c>
      <c r="BB83" s="81">
        <f t="shared" si="14"/>
        <v>10004.9674032</v>
      </c>
      <c r="BC83" s="61" t="str">
        <f t="shared" si="15"/>
        <v>INR  Ten Thousand  &amp;Four  and Paise Ninety Seven Only</v>
      </c>
      <c r="BJ83" s="89">
        <v>823</v>
      </c>
      <c r="BK83" s="66">
        <f>BJ83*1.01</f>
        <v>831.23</v>
      </c>
      <c r="BL83" s="67">
        <f>BK83*1.12*1.01</f>
        <v>940.2873760000001</v>
      </c>
      <c r="BM83" s="97">
        <v>195.6</v>
      </c>
      <c r="BN83" s="67">
        <f t="shared" si="18"/>
        <v>221.26272</v>
      </c>
      <c r="BP83" s="89">
        <v>71907</v>
      </c>
      <c r="BQ83" s="67">
        <f t="shared" si="21"/>
        <v>81341.19840000001</v>
      </c>
      <c r="BS83" s="125">
        <v>71907</v>
      </c>
      <c r="BT83" s="67">
        <f t="shared" si="22"/>
        <v>81341.19840000001</v>
      </c>
    </row>
    <row r="84" spans="1:72" ht="138" customHeight="1">
      <c r="A84" s="32">
        <v>72</v>
      </c>
      <c r="B84" s="112" t="s">
        <v>310</v>
      </c>
      <c r="C84" s="63" t="s">
        <v>115</v>
      </c>
      <c r="D84" s="124">
        <v>0.078</v>
      </c>
      <c r="E84" s="87" t="s">
        <v>167</v>
      </c>
      <c r="F84" s="125">
        <v>81567.43840000001</v>
      </c>
      <c r="G84" s="55"/>
      <c r="H84" s="55"/>
      <c r="I84" s="56" t="s">
        <v>40</v>
      </c>
      <c r="J84" s="57">
        <f t="shared" si="12"/>
        <v>1</v>
      </c>
      <c r="K84" s="58" t="s">
        <v>64</v>
      </c>
      <c r="L84" s="58" t="s">
        <v>7</v>
      </c>
      <c r="M84" s="59"/>
      <c r="N84" s="55"/>
      <c r="O84" s="55"/>
      <c r="P84" s="60"/>
      <c r="Q84" s="55"/>
      <c r="R84" s="55"/>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80">
        <f t="shared" si="13"/>
        <v>6362.260195200001</v>
      </c>
      <c r="BB84" s="81">
        <f t="shared" si="14"/>
        <v>6362.260195200001</v>
      </c>
      <c r="BC84" s="61" t="str">
        <f t="shared" si="15"/>
        <v>INR  Six Thousand Three Hundred &amp; Sixty Two  and Paise Twenty Six Only</v>
      </c>
      <c r="BJ84" s="89">
        <v>2210</v>
      </c>
      <c r="BK84" s="66">
        <f>BJ84*1.01</f>
        <v>2232.1</v>
      </c>
      <c r="BL84" s="67">
        <f>BK84*1.12*1.01</f>
        <v>2524.95152</v>
      </c>
      <c r="BM84" s="97">
        <v>147.6</v>
      </c>
      <c r="BN84" s="67">
        <f t="shared" si="18"/>
        <v>166.96512</v>
      </c>
      <c r="BP84" s="89">
        <v>72107</v>
      </c>
      <c r="BQ84" s="67">
        <f t="shared" si="21"/>
        <v>81567.43840000001</v>
      </c>
      <c r="BS84" s="125">
        <v>72107</v>
      </c>
      <c r="BT84" s="67">
        <f t="shared" si="22"/>
        <v>81567.43840000001</v>
      </c>
    </row>
    <row r="85" spans="1:72" ht="142.5" customHeight="1">
      <c r="A85" s="32">
        <v>73</v>
      </c>
      <c r="B85" s="112" t="s">
        <v>311</v>
      </c>
      <c r="C85" s="63" t="s">
        <v>116</v>
      </c>
      <c r="D85" s="124">
        <v>0.078</v>
      </c>
      <c r="E85" s="87" t="s">
        <v>167</v>
      </c>
      <c r="F85" s="125">
        <v>81793.67840000002</v>
      </c>
      <c r="G85" s="55"/>
      <c r="H85" s="55"/>
      <c r="I85" s="56" t="s">
        <v>40</v>
      </c>
      <c r="J85" s="57">
        <f t="shared" si="12"/>
        <v>1</v>
      </c>
      <c r="K85" s="58" t="s">
        <v>64</v>
      </c>
      <c r="L85" s="58" t="s">
        <v>7</v>
      </c>
      <c r="M85" s="59"/>
      <c r="N85" s="55"/>
      <c r="O85" s="55"/>
      <c r="P85" s="60"/>
      <c r="Q85" s="55"/>
      <c r="R85" s="55"/>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80">
        <f t="shared" si="13"/>
        <v>6379.906915200001</v>
      </c>
      <c r="BB85" s="81">
        <f t="shared" si="14"/>
        <v>6379.906915200001</v>
      </c>
      <c r="BC85" s="61" t="str">
        <f t="shared" si="15"/>
        <v>INR  Six Thousand Three Hundred &amp; Seventy Nine  and Paise Ninety One Only</v>
      </c>
      <c r="BJ85" s="89">
        <v>3090</v>
      </c>
      <c r="BK85" s="66">
        <f>BJ85*1.01</f>
        <v>3120.9</v>
      </c>
      <c r="BL85" s="67">
        <f>BK85*1.12*1.01</f>
        <v>3530.3620800000003</v>
      </c>
      <c r="BM85" s="97">
        <v>94.8</v>
      </c>
      <c r="BN85" s="67">
        <f t="shared" si="18"/>
        <v>107.23776000000001</v>
      </c>
      <c r="BP85" s="89">
        <v>72307</v>
      </c>
      <c r="BQ85" s="67">
        <f t="shared" si="21"/>
        <v>81793.67840000002</v>
      </c>
      <c r="BS85" s="125">
        <v>72307</v>
      </c>
      <c r="BT85" s="67">
        <f t="shared" si="22"/>
        <v>81793.67840000002</v>
      </c>
    </row>
    <row r="86" spans="1:72" ht="213" customHeight="1">
      <c r="A86" s="32">
        <v>74</v>
      </c>
      <c r="B86" s="112" t="s">
        <v>312</v>
      </c>
      <c r="C86" s="63" t="s">
        <v>138</v>
      </c>
      <c r="D86" s="124">
        <v>6.9</v>
      </c>
      <c r="E86" s="87" t="s">
        <v>159</v>
      </c>
      <c r="F86" s="125">
        <v>3007.8608000000004</v>
      </c>
      <c r="G86" s="55"/>
      <c r="H86" s="55"/>
      <c r="I86" s="56" t="s">
        <v>40</v>
      </c>
      <c r="J86" s="57">
        <f t="shared" si="12"/>
        <v>1</v>
      </c>
      <c r="K86" s="58" t="s">
        <v>64</v>
      </c>
      <c r="L86" s="58" t="s">
        <v>7</v>
      </c>
      <c r="M86" s="59"/>
      <c r="N86" s="55"/>
      <c r="O86" s="55"/>
      <c r="P86" s="60"/>
      <c r="Q86" s="55"/>
      <c r="R86" s="55"/>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80">
        <f t="shared" si="13"/>
        <v>20754.239520000003</v>
      </c>
      <c r="BB86" s="81">
        <f t="shared" si="14"/>
        <v>20754.239520000003</v>
      </c>
      <c r="BC86" s="61" t="str">
        <f t="shared" si="15"/>
        <v>INR  Twenty Thousand Seven Hundred &amp; Fifty Four  and Paise Twenty Four Only</v>
      </c>
      <c r="BJ86" s="89">
        <v>170</v>
      </c>
      <c r="BK86" s="66">
        <f>BJ86*1.01</f>
        <v>171.7</v>
      </c>
      <c r="BL86" s="67">
        <f>BK86*1.12*1.01</f>
        <v>194.22704000000002</v>
      </c>
      <c r="BM86" s="95">
        <v>19.2</v>
      </c>
      <c r="BN86" s="67">
        <f t="shared" si="18"/>
        <v>21.719040000000003</v>
      </c>
      <c r="BP86" s="89">
        <v>2659</v>
      </c>
      <c r="BQ86" s="67">
        <f t="shared" si="21"/>
        <v>3007.8608000000004</v>
      </c>
      <c r="BS86" s="125">
        <v>2659</v>
      </c>
      <c r="BT86" s="67">
        <f t="shared" si="22"/>
        <v>3007.8608000000004</v>
      </c>
    </row>
    <row r="87" spans="1:72" ht="207.75" customHeight="1">
      <c r="A87" s="32">
        <v>75</v>
      </c>
      <c r="B87" s="112" t="s">
        <v>313</v>
      </c>
      <c r="C87" s="63" t="s">
        <v>139</v>
      </c>
      <c r="D87" s="124">
        <v>4.8</v>
      </c>
      <c r="E87" s="87" t="s">
        <v>159</v>
      </c>
      <c r="F87" s="125">
        <v>3023.6976000000004</v>
      </c>
      <c r="G87" s="65">
        <f>F87*D87</f>
        <v>14513.748480000002</v>
      </c>
      <c r="H87" s="55"/>
      <c r="I87" s="56" t="s">
        <v>40</v>
      </c>
      <c r="J87" s="57">
        <f aca="true" t="shared" si="23" ref="J87:J112">IF(I87="Less(-)",-1,1)</f>
        <v>1</v>
      </c>
      <c r="K87" s="58" t="s">
        <v>64</v>
      </c>
      <c r="L87" s="58" t="s">
        <v>7</v>
      </c>
      <c r="M87" s="59"/>
      <c r="N87" s="55"/>
      <c r="O87" s="55"/>
      <c r="P87" s="60"/>
      <c r="Q87" s="55"/>
      <c r="R87" s="55"/>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80">
        <f aca="true" t="shared" si="24" ref="BA87:BA112">total_amount_ba($B$2,$D$2,D87,F87,J87,K87,M87)</f>
        <v>14513.748480000002</v>
      </c>
      <c r="BB87" s="81">
        <f aca="true" t="shared" si="25" ref="BB87:BB112">BA87+SUM(N87:AZ87)</f>
        <v>14513.748480000002</v>
      </c>
      <c r="BC87" s="61" t="str">
        <f aca="true" t="shared" si="26" ref="BC87:BC112">SpellNumber(L87,BB87)</f>
        <v>INR  Fourteen Thousand Five Hundred &amp; Thirteen  and Paise Seventy Five Only</v>
      </c>
      <c r="BM87" s="99">
        <v>576</v>
      </c>
      <c r="BN87" s="67">
        <f t="shared" si="18"/>
        <v>651.5712000000001</v>
      </c>
      <c r="BP87" s="89">
        <v>2673</v>
      </c>
      <c r="BQ87" s="67">
        <f t="shared" si="21"/>
        <v>3023.6976000000004</v>
      </c>
      <c r="BS87" s="125">
        <v>2673</v>
      </c>
      <c r="BT87" s="67">
        <f t="shared" si="22"/>
        <v>3023.6976000000004</v>
      </c>
    </row>
    <row r="88" spans="1:72" ht="213" customHeight="1">
      <c r="A88" s="32">
        <v>76</v>
      </c>
      <c r="B88" s="112" t="s">
        <v>314</v>
      </c>
      <c r="C88" s="63" t="s">
        <v>140</v>
      </c>
      <c r="D88" s="124">
        <v>4.8</v>
      </c>
      <c r="E88" s="87" t="s">
        <v>159</v>
      </c>
      <c r="F88" s="125">
        <v>3039.5344000000005</v>
      </c>
      <c r="G88" s="65">
        <f>F88*D88</f>
        <v>14589.765120000002</v>
      </c>
      <c r="H88" s="55"/>
      <c r="I88" s="56" t="s">
        <v>40</v>
      </c>
      <c r="J88" s="57">
        <f t="shared" si="23"/>
        <v>1</v>
      </c>
      <c r="K88" s="58" t="s">
        <v>64</v>
      </c>
      <c r="L88" s="58" t="s">
        <v>7</v>
      </c>
      <c r="M88" s="59"/>
      <c r="N88" s="55"/>
      <c r="O88" s="55"/>
      <c r="P88" s="60"/>
      <c r="Q88" s="55"/>
      <c r="R88" s="55"/>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80">
        <f t="shared" si="24"/>
        <v>14589.765120000002</v>
      </c>
      <c r="BB88" s="81">
        <f t="shared" si="25"/>
        <v>14589.765120000002</v>
      </c>
      <c r="BC88" s="61" t="str">
        <f t="shared" si="26"/>
        <v>INR  Fourteen Thousand Five Hundred &amp; Eighty Nine  and Paise Seventy Seven Only</v>
      </c>
      <c r="BM88" s="97">
        <v>6370.8</v>
      </c>
      <c r="BN88" s="67">
        <f t="shared" si="18"/>
        <v>7206.648960000001</v>
      </c>
      <c r="BP88" s="89">
        <v>2687</v>
      </c>
      <c r="BQ88" s="67">
        <f t="shared" si="21"/>
        <v>3039.5344000000005</v>
      </c>
      <c r="BS88" s="125">
        <v>2687</v>
      </c>
      <c r="BT88" s="67">
        <f t="shared" si="22"/>
        <v>3039.5344000000005</v>
      </c>
    </row>
    <row r="89" spans="1:72" ht="153" customHeight="1">
      <c r="A89" s="32">
        <v>77</v>
      </c>
      <c r="B89" s="112" t="s">
        <v>315</v>
      </c>
      <c r="C89" s="63" t="s">
        <v>141</v>
      </c>
      <c r="D89" s="124">
        <v>9</v>
      </c>
      <c r="E89" s="87" t="s">
        <v>159</v>
      </c>
      <c r="F89" s="125">
        <v>3154.9168000000004</v>
      </c>
      <c r="G89" s="65">
        <f aca="true" t="shared" si="27" ref="G89:G99">F89*D89</f>
        <v>28394.251200000002</v>
      </c>
      <c r="H89" s="55"/>
      <c r="I89" s="56" t="s">
        <v>40</v>
      </c>
      <c r="J89" s="57">
        <f t="shared" si="23"/>
        <v>1</v>
      </c>
      <c r="K89" s="58" t="s">
        <v>64</v>
      </c>
      <c r="L89" s="58" t="s">
        <v>7</v>
      </c>
      <c r="M89" s="59"/>
      <c r="N89" s="55"/>
      <c r="O89" s="55"/>
      <c r="P89" s="60"/>
      <c r="Q89" s="55"/>
      <c r="R89" s="55"/>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80">
        <f t="shared" si="24"/>
        <v>28394.251200000002</v>
      </c>
      <c r="BB89" s="81">
        <f t="shared" si="25"/>
        <v>28394.251200000002</v>
      </c>
      <c r="BC89" s="61" t="str">
        <f t="shared" si="26"/>
        <v>INR  Twenty Eight Thousand Three Hundred &amp; Ninety Four  and Paise Twenty Five Only</v>
      </c>
      <c r="BM89" s="95">
        <v>88491.6</v>
      </c>
      <c r="BN89" s="67">
        <f t="shared" si="18"/>
        <v>100101.69792000002</v>
      </c>
      <c r="BP89" s="89">
        <v>2789</v>
      </c>
      <c r="BQ89" s="67">
        <f t="shared" si="21"/>
        <v>3154.9168000000004</v>
      </c>
      <c r="BS89" s="125">
        <v>2789</v>
      </c>
      <c r="BT89" s="67">
        <f t="shared" si="22"/>
        <v>3154.9168000000004</v>
      </c>
    </row>
    <row r="90" spans="1:72" ht="158.25" customHeight="1">
      <c r="A90" s="32">
        <v>78</v>
      </c>
      <c r="B90" s="112" t="s">
        <v>316</v>
      </c>
      <c r="C90" s="63" t="s">
        <v>117</v>
      </c>
      <c r="D90" s="124">
        <v>6</v>
      </c>
      <c r="E90" s="87" t="s">
        <v>159</v>
      </c>
      <c r="F90" s="125">
        <v>3187.7216000000003</v>
      </c>
      <c r="G90" s="65">
        <f t="shared" si="27"/>
        <v>19126.3296</v>
      </c>
      <c r="H90" s="55"/>
      <c r="I90" s="56" t="s">
        <v>40</v>
      </c>
      <c r="J90" s="57">
        <f t="shared" si="23"/>
        <v>1</v>
      </c>
      <c r="K90" s="58" t="s">
        <v>64</v>
      </c>
      <c r="L90" s="58" t="s">
        <v>7</v>
      </c>
      <c r="M90" s="59"/>
      <c r="N90" s="55"/>
      <c r="O90" s="55"/>
      <c r="P90" s="60"/>
      <c r="Q90" s="55"/>
      <c r="R90" s="55"/>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80">
        <f t="shared" si="24"/>
        <v>19126.3296</v>
      </c>
      <c r="BB90" s="81">
        <f t="shared" si="25"/>
        <v>19126.3296</v>
      </c>
      <c r="BC90" s="61" t="str">
        <f t="shared" si="26"/>
        <v>INR  Nineteen Thousand One Hundred &amp; Twenty Six  and Paise Thirty Three Only</v>
      </c>
      <c r="BM90" s="95">
        <v>400.8</v>
      </c>
      <c r="BN90" s="67">
        <f t="shared" si="18"/>
        <v>453.3849600000001</v>
      </c>
      <c r="BP90" s="89">
        <v>2818</v>
      </c>
      <c r="BQ90" s="67">
        <f t="shared" si="21"/>
        <v>3187.7216000000003</v>
      </c>
      <c r="BS90" s="125">
        <v>2818</v>
      </c>
      <c r="BT90" s="67">
        <f t="shared" si="22"/>
        <v>3187.7216000000003</v>
      </c>
    </row>
    <row r="91" spans="1:72" ht="156.75" customHeight="1">
      <c r="A91" s="32">
        <v>79</v>
      </c>
      <c r="B91" s="112" t="s">
        <v>317</v>
      </c>
      <c r="C91" s="63" t="s">
        <v>118</v>
      </c>
      <c r="D91" s="124">
        <v>6</v>
      </c>
      <c r="E91" s="87" t="s">
        <v>159</v>
      </c>
      <c r="F91" s="125">
        <v>3220.5264</v>
      </c>
      <c r="G91" s="65">
        <f t="shared" si="27"/>
        <v>19323.1584</v>
      </c>
      <c r="H91" s="55"/>
      <c r="I91" s="56" t="s">
        <v>40</v>
      </c>
      <c r="J91" s="57">
        <f t="shared" si="23"/>
        <v>1</v>
      </c>
      <c r="K91" s="58" t="s">
        <v>64</v>
      </c>
      <c r="L91" s="58" t="s">
        <v>7</v>
      </c>
      <c r="M91" s="59"/>
      <c r="N91" s="55"/>
      <c r="O91" s="55"/>
      <c r="P91" s="60"/>
      <c r="Q91" s="55"/>
      <c r="R91" s="55"/>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80">
        <f t="shared" si="24"/>
        <v>19323.1584</v>
      </c>
      <c r="BB91" s="81">
        <f t="shared" si="25"/>
        <v>19323.1584</v>
      </c>
      <c r="BC91" s="61" t="str">
        <f t="shared" si="26"/>
        <v>INR  Nineteen Thousand Three Hundred &amp; Twenty Three  and Paise Sixteen Only</v>
      </c>
      <c r="BM91" s="95">
        <v>8062.8</v>
      </c>
      <c r="BN91" s="67">
        <f t="shared" si="18"/>
        <v>9120.639360000001</v>
      </c>
      <c r="BP91" s="89">
        <v>2847</v>
      </c>
      <c r="BQ91" s="67">
        <f t="shared" si="21"/>
        <v>3220.5264</v>
      </c>
      <c r="BS91" s="125">
        <v>2847</v>
      </c>
      <c r="BT91" s="67">
        <f t="shared" si="22"/>
        <v>3220.5264</v>
      </c>
    </row>
    <row r="92" spans="1:72" ht="169.5" customHeight="1">
      <c r="A92" s="32">
        <v>80</v>
      </c>
      <c r="B92" s="112" t="s">
        <v>318</v>
      </c>
      <c r="C92" s="63" t="s">
        <v>119</v>
      </c>
      <c r="D92" s="124">
        <v>19.4</v>
      </c>
      <c r="E92" s="87" t="s">
        <v>159</v>
      </c>
      <c r="F92" s="125">
        <v>3125.5056000000004</v>
      </c>
      <c r="G92" s="65">
        <f t="shared" si="27"/>
        <v>60634.80864</v>
      </c>
      <c r="H92" s="55"/>
      <c r="I92" s="56" t="s">
        <v>40</v>
      </c>
      <c r="J92" s="57">
        <f t="shared" si="23"/>
        <v>1</v>
      </c>
      <c r="K92" s="58" t="s">
        <v>64</v>
      </c>
      <c r="L92" s="58" t="s">
        <v>7</v>
      </c>
      <c r="M92" s="59"/>
      <c r="N92" s="55"/>
      <c r="O92" s="55"/>
      <c r="P92" s="60"/>
      <c r="Q92" s="55"/>
      <c r="R92" s="55"/>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80">
        <f t="shared" si="24"/>
        <v>60634.80864</v>
      </c>
      <c r="BB92" s="81">
        <f t="shared" si="25"/>
        <v>60634.80864</v>
      </c>
      <c r="BC92" s="61" t="str">
        <f t="shared" si="26"/>
        <v>INR  Sixty Thousand Six Hundred &amp; Thirty Four  and Paise Eighty One Only</v>
      </c>
      <c r="BM92" s="95">
        <v>142.8</v>
      </c>
      <c r="BN92" s="67">
        <f t="shared" si="18"/>
        <v>161.53536000000003</v>
      </c>
      <c r="BP92" s="89">
        <v>2763</v>
      </c>
      <c r="BQ92" s="67">
        <f t="shared" si="21"/>
        <v>3125.5056000000004</v>
      </c>
      <c r="BS92" s="125">
        <v>2763</v>
      </c>
      <c r="BT92" s="67">
        <f t="shared" si="22"/>
        <v>3125.5056000000004</v>
      </c>
    </row>
    <row r="93" spans="1:72" ht="171.75" customHeight="1">
      <c r="A93" s="32">
        <v>81</v>
      </c>
      <c r="B93" s="112" t="s">
        <v>319</v>
      </c>
      <c r="C93" s="63" t="s">
        <v>120</v>
      </c>
      <c r="D93" s="124">
        <v>16</v>
      </c>
      <c r="E93" s="87" t="s">
        <v>159</v>
      </c>
      <c r="F93" s="125">
        <v>3141.3424000000005</v>
      </c>
      <c r="G93" s="65">
        <f t="shared" si="27"/>
        <v>50261.47840000001</v>
      </c>
      <c r="H93" s="55"/>
      <c r="I93" s="56" t="s">
        <v>40</v>
      </c>
      <c r="J93" s="57">
        <f t="shared" si="23"/>
        <v>1</v>
      </c>
      <c r="K93" s="58" t="s">
        <v>64</v>
      </c>
      <c r="L93" s="58" t="s">
        <v>7</v>
      </c>
      <c r="M93" s="59"/>
      <c r="N93" s="55"/>
      <c r="O93" s="55"/>
      <c r="P93" s="60"/>
      <c r="Q93" s="55"/>
      <c r="R93" s="55"/>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80">
        <f t="shared" si="24"/>
        <v>50261.47840000001</v>
      </c>
      <c r="BB93" s="81">
        <f t="shared" si="25"/>
        <v>50261.47840000001</v>
      </c>
      <c r="BC93" s="61" t="str">
        <f t="shared" si="26"/>
        <v>INR  Fifty Thousand Two Hundred &amp; Sixty One  and Paise Forty Eight Only</v>
      </c>
      <c r="BM93" s="95">
        <v>142.8</v>
      </c>
      <c r="BN93" s="67">
        <f t="shared" si="18"/>
        <v>161.53536000000003</v>
      </c>
      <c r="BP93" s="89">
        <v>2777</v>
      </c>
      <c r="BQ93" s="67">
        <f t="shared" si="21"/>
        <v>3141.3424000000005</v>
      </c>
      <c r="BS93" s="125">
        <v>2777</v>
      </c>
      <c r="BT93" s="67">
        <f t="shared" si="22"/>
        <v>3141.3424000000005</v>
      </c>
    </row>
    <row r="94" spans="1:72" ht="175.5" customHeight="1">
      <c r="A94" s="32">
        <v>82</v>
      </c>
      <c r="B94" s="112" t="s">
        <v>320</v>
      </c>
      <c r="C94" s="63" t="s">
        <v>121</v>
      </c>
      <c r="D94" s="124">
        <v>16</v>
      </c>
      <c r="E94" s="87" t="s">
        <v>159</v>
      </c>
      <c r="F94" s="125">
        <v>3157.1792</v>
      </c>
      <c r="G94" s="65">
        <f t="shared" si="27"/>
        <v>50514.8672</v>
      </c>
      <c r="H94" s="55"/>
      <c r="I94" s="56" t="s">
        <v>40</v>
      </c>
      <c r="J94" s="57">
        <f t="shared" si="23"/>
        <v>1</v>
      </c>
      <c r="K94" s="58" t="s">
        <v>64</v>
      </c>
      <c r="L94" s="58" t="s">
        <v>7</v>
      </c>
      <c r="M94" s="59"/>
      <c r="N94" s="55"/>
      <c r="O94" s="55"/>
      <c r="P94" s="60"/>
      <c r="Q94" s="55"/>
      <c r="R94" s="55"/>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80">
        <f t="shared" si="24"/>
        <v>50514.8672</v>
      </c>
      <c r="BB94" s="81">
        <f t="shared" si="25"/>
        <v>50514.8672</v>
      </c>
      <c r="BC94" s="61" t="str">
        <f t="shared" si="26"/>
        <v>INR  Fifty Thousand Five Hundred &amp; Fourteen  and Paise Eighty Seven Only</v>
      </c>
      <c r="BM94" s="95">
        <v>142.8</v>
      </c>
      <c r="BN94" s="67">
        <f t="shared" si="18"/>
        <v>161.53536000000003</v>
      </c>
      <c r="BP94" s="89">
        <v>2791</v>
      </c>
      <c r="BQ94" s="67">
        <f t="shared" si="21"/>
        <v>3157.1792</v>
      </c>
      <c r="BS94" s="125">
        <v>2791</v>
      </c>
      <c r="BT94" s="67">
        <f t="shared" si="22"/>
        <v>3157.1792</v>
      </c>
    </row>
    <row r="95" spans="1:72" ht="170.25" customHeight="1">
      <c r="A95" s="32">
        <v>83</v>
      </c>
      <c r="B95" s="112" t="s">
        <v>321</v>
      </c>
      <c r="C95" s="63" t="s">
        <v>142</v>
      </c>
      <c r="D95" s="124">
        <v>18</v>
      </c>
      <c r="E95" s="87" t="s">
        <v>168</v>
      </c>
      <c r="F95" s="125">
        <v>562.2064000000001</v>
      </c>
      <c r="G95" s="65">
        <f t="shared" si="27"/>
        <v>10119.715200000002</v>
      </c>
      <c r="H95" s="55"/>
      <c r="I95" s="56" t="s">
        <v>40</v>
      </c>
      <c r="J95" s="57">
        <f t="shared" si="23"/>
        <v>1</v>
      </c>
      <c r="K95" s="58" t="s">
        <v>64</v>
      </c>
      <c r="L95" s="58" t="s">
        <v>7</v>
      </c>
      <c r="M95" s="59"/>
      <c r="N95" s="55"/>
      <c r="O95" s="55"/>
      <c r="P95" s="60"/>
      <c r="Q95" s="55"/>
      <c r="R95" s="55"/>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80">
        <f t="shared" si="24"/>
        <v>10119.715200000002</v>
      </c>
      <c r="BB95" s="81">
        <f t="shared" si="25"/>
        <v>10119.715200000002</v>
      </c>
      <c r="BC95" s="61" t="str">
        <f t="shared" si="26"/>
        <v>INR  Ten Thousand One Hundred &amp; Nineteen  and Paise Seventy Two Only</v>
      </c>
      <c r="BM95" s="95">
        <v>21</v>
      </c>
      <c r="BN95" s="67">
        <f t="shared" si="18"/>
        <v>23.755200000000002</v>
      </c>
      <c r="BP95" s="89">
        <v>497</v>
      </c>
      <c r="BQ95" s="67">
        <f t="shared" si="21"/>
        <v>562.2064000000001</v>
      </c>
      <c r="BS95" s="125">
        <v>497</v>
      </c>
      <c r="BT95" s="67">
        <f t="shared" si="22"/>
        <v>562.2064000000001</v>
      </c>
    </row>
    <row r="96" spans="1:72" ht="173.25" customHeight="1">
      <c r="A96" s="32">
        <v>84</v>
      </c>
      <c r="B96" s="112" t="s">
        <v>322</v>
      </c>
      <c r="C96" s="63" t="s">
        <v>122</v>
      </c>
      <c r="D96" s="124">
        <v>8</v>
      </c>
      <c r="E96" s="87" t="s">
        <v>168</v>
      </c>
      <c r="F96" s="125">
        <v>562.2064000000001</v>
      </c>
      <c r="G96" s="65">
        <f t="shared" si="27"/>
        <v>4497.651200000001</v>
      </c>
      <c r="H96" s="55"/>
      <c r="I96" s="56" t="s">
        <v>40</v>
      </c>
      <c r="J96" s="57">
        <f t="shared" si="23"/>
        <v>1</v>
      </c>
      <c r="K96" s="58" t="s">
        <v>64</v>
      </c>
      <c r="L96" s="58" t="s">
        <v>7</v>
      </c>
      <c r="M96" s="59"/>
      <c r="N96" s="55"/>
      <c r="O96" s="55"/>
      <c r="P96" s="60"/>
      <c r="Q96" s="55"/>
      <c r="R96" s="55"/>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80">
        <f t="shared" si="24"/>
        <v>4497.651200000001</v>
      </c>
      <c r="BB96" s="81">
        <f t="shared" si="25"/>
        <v>4497.651200000001</v>
      </c>
      <c r="BC96" s="61" t="str">
        <f t="shared" si="26"/>
        <v>INR  Four Thousand Four Hundred &amp; Ninety Seven  and Paise Sixty Five Only</v>
      </c>
      <c r="BM96" s="95">
        <v>13.62</v>
      </c>
      <c r="BN96" s="67">
        <f t="shared" si="18"/>
        <v>15.406944000000001</v>
      </c>
      <c r="BP96" s="89">
        <v>497</v>
      </c>
      <c r="BQ96" s="67">
        <f t="shared" si="21"/>
        <v>562.2064000000001</v>
      </c>
      <c r="BS96" s="125">
        <v>497</v>
      </c>
      <c r="BT96" s="67">
        <f t="shared" si="22"/>
        <v>562.2064000000001</v>
      </c>
    </row>
    <row r="97" spans="1:72" ht="171" customHeight="1">
      <c r="A97" s="32">
        <v>85</v>
      </c>
      <c r="B97" s="112" t="s">
        <v>323</v>
      </c>
      <c r="C97" s="63" t="s">
        <v>123</v>
      </c>
      <c r="D97" s="124">
        <v>8</v>
      </c>
      <c r="E97" s="87" t="s">
        <v>168</v>
      </c>
      <c r="F97" s="125">
        <v>562.2064000000001</v>
      </c>
      <c r="G97" s="65">
        <f t="shared" si="27"/>
        <v>4497.651200000001</v>
      </c>
      <c r="H97" s="55"/>
      <c r="I97" s="56" t="s">
        <v>40</v>
      </c>
      <c r="J97" s="57">
        <f t="shared" si="23"/>
        <v>1</v>
      </c>
      <c r="K97" s="58" t="s">
        <v>64</v>
      </c>
      <c r="L97" s="58" t="s">
        <v>7</v>
      </c>
      <c r="M97" s="59"/>
      <c r="N97" s="55"/>
      <c r="O97" s="55"/>
      <c r="P97" s="60"/>
      <c r="Q97" s="55"/>
      <c r="R97" s="55"/>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80">
        <f t="shared" si="24"/>
        <v>4497.651200000001</v>
      </c>
      <c r="BB97" s="81">
        <f t="shared" si="25"/>
        <v>4497.651200000001</v>
      </c>
      <c r="BC97" s="61" t="str">
        <f t="shared" si="26"/>
        <v>INR  Four Thousand Four Hundred &amp; Ninety Seven  and Paise Sixty Five Only</v>
      </c>
      <c r="BM97" s="95">
        <v>6.83</v>
      </c>
      <c r="BN97" s="67">
        <f t="shared" si="18"/>
        <v>7.726096</v>
      </c>
      <c r="BP97" s="89">
        <v>497</v>
      </c>
      <c r="BQ97" s="67">
        <f t="shared" si="21"/>
        <v>562.2064000000001</v>
      </c>
      <c r="BS97" s="125">
        <v>497</v>
      </c>
      <c r="BT97" s="67">
        <f t="shared" si="22"/>
        <v>562.2064000000001</v>
      </c>
    </row>
    <row r="98" spans="1:72" ht="115.5" customHeight="1">
      <c r="A98" s="32">
        <v>86</v>
      </c>
      <c r="B98" s="112" t="s">
        <v>324</v>
      </c>
      <c r="C98" s="63" t="s">
        <v>124</v>
      </c>
      <c r="D98" s="124">
        <v>126</v>
      </c>
      <c r="E98" s="87" t="s">
        <v>166</v>
      </c>
      <c r="F98" s="125">
        <v>134.6128</v>
      </c>
      <c r="G98" s="65">
        <f t="shared" si="27"/>
        <v>16961.212799999998</v>
      </c>
      <c r="H98" s="55"/>
      <c r="I98" s="56" t="s">
        <v>40</v>
      </c>
      <c r="J98" s="57">
        <f t="shared" si="23"/>
        <v>1</v>
      </c>
      <c r="K98" s="58" t="s">
        <v>64</v>
      </c>
      <c r="L98" s="58" t="s">
        <v>7</v>
      </c>
      <c r="M98" s="59"/>
      <c r="N98" s="55"/>
      <c r="O98" s="55"/>
      <c r="P98" s="60"/>
      <c r="Q98" s="55"/>
      <c r="R98" s="55"/>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80">
        <f t="shared" si="24"/>
        <v>16961.212799999998</v>
      </c>
      <c r="BB98" s="81">
        <f t="shared" si="25"/>
        <v>16961.212799999998</v>
      </c>
      <c r="BC98" s="61" t="str">
        <f t="shared" si="26"/>
        <v>INR  Sixteen Thousand Nine Hundred &amp; Sixty One  and Paise Twenty One Only</v>
      </c>
      <c r="BM98" s="95">
        <v>6.83</v>
      </c>
      <c r="BN98" s="67">
        <f t="shared" si="18"/>
        <v>7.726096</v>
      </c>
      <c r="BP98" s="89">
        <v>119</v>
      </c>
      <c r="BQ98" s="67">
        <f t="shared" si="21"/>
        <v>134.6128</v>
      </c>
      <c r="BS98" s="125">
        <v>119</v>
      </c>
      <c r="BT98" s="67">
        <f t="shared" si="22"/>
        <v>134.6128</v>
      </c>
    </row>
    <row r="99" spans="1:72" ht="134.25" customHeight="1">
      <c r="A99" s="32">
        <v>87</v>
      </c>
      <c r="B99" s="112" t="s">
        <v>169</v>
      </c>
      <c r="C99" s="63" t="s">
        <v>125</v>
      </c>
      <c r="D99" s="124">
        <v>3.3000000000000003</v>
      </c>
      <c r="E99" s="87" t="s">
        <v>170</v>
      </c>
      <c r="F99" s="125">
        <v>11335.755200000001</v>
      </c>
      <c r="G99" s="65">
        <f t="shared" si="27"/>
        <v>37407.99216000001</v>
      </c>
      <c r="H99" s="55"/>
      <c r="I99" s="56" t="s">
        <v>40</v>
      </c>
      <c r="J99" s="57">
        <f t="shared" si="23"/>
        <v>1</v>
      </c>
      <c r="K99" s="58" t="s">
        <v>64</v>
      </c>
      <c r="L99" s="58" t="s">
        <v>7</v>
      </c>
      <c r="M99" s="59"/>
      <c r="N99" s="55"/>
      <c r="O99" s="55"/>
      <c r="P99" s="60"/>
      <c r="Q99" s="55"/>
      <c r="R99" s="55"/>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80">
        <f t="shared" si="24"/>
        <v>37407.99216000001</v>
      </c>
      <c r="BB99" s="81">
        <f t="shared" si="25"/>
        <v>37407.99216000001</v>
      </c>
      <c r="BC99" s="61" t="str">
        <f t="shared" si="26"/>
        <v>INR  Thirty Seven Thousand Four Hundred &amp; Seven  and Paise Ninety Nine Only</v>
      </c>
      <c r="BM99" s="96">
        <v>922.8</v>
      </c>
      <c r="BN99" s="67">
        <f t="shared" si="18"/>
        <v>1043.87136</v>
      </c>
      <c r="BP99" s="89">
        <v>10021</v>
      </c>
      <c r="BQ99" s="67">
        <f t="shared" si="21"/>
        <v>11335.755200000001</v>
      </c>
      <c r="BS99" s="125">
        <v>10021</v>
      </c>
      <c r="BT99" s="67">
        <f t="shared" si="22"/>
        <v>11335.755200000001</v>
      </c>
    </row>
    <row r="100" spans="1:72" ht="135.75" customHeight="1">
      <c r="A100" s="32">
        <v>88</v>
      </c>
      <c r="B100" s="112" t="s">
        <v>190</v>
      </c>
      <c r="C100" s="63" t="s">
        <v>126</v>
      </c>
      <c r="D100" s="124">
        <v>2.2</v>
      </c>
      <c r="E100" s="87" t="s">
        <v>170</v>
      </c>
      <c r="F100" s="125">
        <v>11449.112752</v>
      </c>
      <c r="G100" s="55"/>
      <c r="H100" s="55"/>
      <c r="I100" s="56" t="s">
        <v>40</v>
      </c>
      <c r="J100" s="57">
        <f t="shared" si="23"/>
        <v>1</v>
      </c>
      <c r="K100" s="58" t="s">
        <v>64</v>
      </c>
      <c r="L100" s="58" t="s">
        <v>7</v>
      </c>
      <c r="M100" s="59"/>
      <c r="N100" s="55"/>
      <c r="O100" s="55"/>
      <c r="P100" s="60"/>
      <c r="Q100" s="55"/>
      <c r="R100" s="55"/>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80">
        <f t="shared" si="24"/>
        <v>25188.0480544</v>
      </c>
      <c r="BB100" s="81">
        <f t="shared" si="25"/>
        <v>25188.0480544</v>
      </c>
      <c r="BC100" s="61" t="str">
        <f t="shared" si="26"/>
        <v>INR  Twenty Five Thousand One Hundred &amp; Eighty Eight  and Paise Five Only</v>
      </c>
      <c r="BM100" s="95">
        <v>1360.8</v>
      </c>
      <c r="BN100" s="67">
        <f t="shared" si="18"/>
        <v>1539.33696</v>
      </c>
      <c r="BP100" s="89">
        <v>10121.21</v>
      </c>
      <c r="BQ100" s="67">
        <f t="shared" si="21"/>
        <v>11449.112752</v>
      </c>
      <c r="BS100" s="125">
        <v>10121.21</v>
      </c>
      <c r="BT100" s="67">
        <f t="shared" si="22"/>
        <v>11449.112752</v>
      </c>
    </row>
    <row r="101" spans="1:72" ht="130.5" customHeight="1">
      <c r="A101" s="32">
        <v>89</v>
      </c>
      <c r="B101" s="112" t="s">
        <v>325</v>
      </c>
      <c r="C101" s="63" t="s">
        <v>127</v>
      </c>
      <c r="D101" s="124">
        <v>2.2</v>
      </c>
      <c r="E101" s="87" t="s">
        <v>170</v>
      </c>
      <c r="F101" s="125">
        <v>11563.60387952</v>
      </c>
      <c r="G101" s="55"/>
      <c r="H101" s="55"/>
      <c r="I101" s="56" t="s">
        <v>40</v>
      </c>
      <c r="J101" s="57">
        <f t="shared" si="23"/>
        <v>1</v>
      </c>
      <c r="K101" s="58" t="s">
        <v>64</v>
      </c>
      <c r="L101" s="58" t="s">
        <v>7</v>
      </c>
      <c r="M101" s="59"/>
      <c r="N101" s="55"/>
      <c r="O101" s="55"/>
      <c r="P101" s="60"/>
      <c r="Q101" s="55"/>
      <c r="R101" s="55"/>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80">
        <f t="shared" si="24"/>
        <v>25439.928534944003</v>
      </c>
      <c r="BB101" s="81">
        <f t="shared" si="25"/>
        <v>25439.928534944003</v>
      </c>
      <c r="BC101" s="61" t="str">
        <f t="shared" si="26"/>
        <v>INR  Twenty Five Thousand Four Hundred &amp; Thirty Nine  and Paise Ninety Three Only</v>
      </c>
      <c r="BM101" s="95">
        <v>283.2</v>
      </c>
      <c r="BN101" s="67">
        <f t="shared" si="18"/>
        <v>320.35584</v>
      </c>
      <c r="BP101" s="89">
        <v>10222.4221</v>
      </c>
      <c r="BQ101" s="67">
        <f t="shared" si="21"/>
        <v>11563.60387952</v>
      </c>
      <c r="BS101" s="125">
        <v>10222.4221</v>
      </c>
      <c r="BT101" s="67">
        <f t="shared" si="22"/>
        <v>11563.60387952</v>
      </c>
    </row>
    <row r="102" spans="1:72" ht="186.75" customHeight="1">
      <c r="A102" s="32">
        <v>90</v>
      </c>
      <c r="B102" s="112" t="s">
        <v>326</v>
      </c>
      <c r="C102" s="63" t="s">
        <v>128</v>
      </c>
      <c r="D102" s="124">
        <v>12.5</v>
      </c>
      <c r="E102" s="87" t="s">
        <v>145</v>
      </c>
      <c r="F102" s="125">
        <v>4921.851200000001</v>
      </c>
      <c r="G102" s="55"/>
      <c r="H102" s="55"/>
      <c r="I102" s="56" t="s">
        <v>40</v>
      </c>
      <c r="J102" s="57">
        <f t="shared" si="23"/>
        <v>1</v>
      </c>
      <c r="K102" s="58" t="s">
        <v>64</v>
      </c>
      <c r="L102" s="58" t="s">
        <v>7</v>
      </c>
      <c r="M102" s="59"/>
      <c r="N102" s="55"/>
      <c r="O102" s="55"/>
      <c r="P102" s="60"/>
      <c r="Q102" s="55"/>
      <c r="R102" s="55"/>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80">
        <f t="shared" si="24"/>
        <v>61523.140000000014</v>
      </c>
      <c r="BB102" s="81">
        <f t="shared" si="25"/>
        <v>61523.140000000014</v>
      </c>
      <c r="BC102" s="61" t="str">
        <f t="shared" si="26"/>
        <v>INR  Sixty One Thousand Five Hundred &amp; Twenty Three  and Paise Fourteen Only</v>
      </c>
      <c r="BM102" s="95">
        <v>246</v>
      </c>
      <c r="BN102" s="67">
        <f t="shared" si="18"/>
        <v>278.27520000000004</v>
      </c>
      <c r="BP102" s="89">
        <v>4351</v>
      </c>
      <c r="BQ102" s="67">
        <f t="shared" si="21"/>
        <v>4921.851200000001</v>
      </c>
      <c r="BS102" s="125">
        <v>4351</v>
      </c>
      <c r="BT102" s="67">
        <f t="shared" si="22"/>
        <v>4921.851200000001</v>
      </c>
    </row>
    <row r="103" spans="1:72" ht="124.5" customHeight="1">
      <c r="A103" s="32">
        <v>91</v>
      </c>
      <c r="B103" s="112" t="s">
        <v>171</v>
      </c>
      <c r="C103" s="63" t="s">
        <v>143</v>
      </c>
      <c r="D103" s="124">
        <v>14</v>
      </c>
      <c r="E103" s="87" t="s">
        <v>146</v>
      </c>
      <c r="F103" s="125">
        <v>116.51360000000001</v>
      </c>
      <c r="G103" s="55">
        <v>20440</v>
      </c>
      <c r="H103" s="55"/>
      <c r="I103" s="56" t="s">
        <v>40</v>
      </c>
      <c r="J103" s="57">
        <f t="shared" si="23"/>
        <v>1</v>
      </c>
      <c r="K103" s="58" t="s">
        <v>64</v>
      </c>
      <c r="L103" s="58" t="s">
        <v>7</v>
      </c>
      <c r="M103" s="59"/>
      <c r="N103" s="55"/>
      <c r="O103" s="55"/>
      <c r="P103" s="60"/>
      <c r="Q103" s="55"/>
      <c r="R103" s="55"/>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80">
        <f t="shared" si="24"/>
        <v>1631.1904000000002</v>
      </c>
      <c r="BB103" s="81">
        <f t="shared" si="25"/>
        <v>1631.1904000000002</v>
      </c>
      <c r="BC103" s="61" t="str">
        <f t="shared" si="26"/>
        <v>INR  One Thousand Six Hundred &amp; Thirty One  and Paise Nineteen Only</v>
      </c>
      <c r="BM103" s="95">
        <v>1094.4</v>
      </c>
      <c r="BN103" s="67">
        <f t="shared" si="18"/>
        <v>1237.9852800000003</v>
      </c>
      <c r="BP103" s="89">
        <v>103</v>
      </c>
      <c r="BQ103" s="67">
        <f t="shared" si="21"/>
        <v>116.51360000000001</v>
      </c>
      <c r="BS103" s="125">
        <v>103</v>
      </c>
      <c r="BT103" s="67">
        <f t="shared" si="22"/>
        <v>116.51360000000001</v>
      </c>
    </row>
    <row r="104" spans="1:72" ht="114" customHeight="1">
      <c r="A104" s="32">
        <v>92</v>
      </c>
      <c r="B104" s="115" t="s">
        <v>327</v>
      </c>
      <c r="C104" s="63" t="s">
        <v>201</v>
      </c>
      <c r="D104" s="124">
        <v>50</v>
      </c>
      <c r="E104" s="107" t="s">
        <v>146</v>
      </c>
      <c r="F104" s="89">
        <v>32.80480000000001</v>
      </c>
      <c r="G104" s="55">
        <v>18424</v>
      </c>
      <c r="H104" s="55"/>
      <c r="I104" s="56" t="s">
        <v>40</v>
      </c>
      <c r="J104" s="57">
        <f t="shared" si="23"/>
        <v>1</v>
      </c>
      <c r="K104" s="58" t="s">
        <v>64</v>
      </c>
      <c r="L104" s="58" t="s">
        <v>7</v>
      </c>
      <c r="M104" s="59"/>
      <c r="N104" s="55"/>
      <c r="O104" s="55"/>
      <c r="P104" s="60"/>
      <c r="Q104" s="55"/>
      <c r="R104" s="55"/>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80">
        <f t="shared" si="24"/>
        <v>1640.2400000000005</v>
      </c>
      <c r="BB104" s="81">
        <f t="shared" si="25"/>
        <v>1640.2400000000005</v>
      </c>
      <c r="BC104" s="61" t="str">
        <f t="shared" si="26"/>
        <v>INR  One Thousand Six Hundred &amp; Forty  and Paise Twenty Four Only</v>
      </c>
      <c r="BM104" s="94">
        <v>350.4</v>
      </c>
      <c r="BN104" s="67">
        <f t="shared" si="18"/>
        <v>396.37248000000005</v>
      </c>
      <c r="BP104" s="111">
        <v>29</v>
      </c>
      <c r="BQ104" s="67">
        <f t="shared" si="21"/>
        <v>32.80480000000001</v>
      </c>
      <c r="BS104" s="89">
        <v>29</v>
      </c>
      <c r="BT104" s="67">
        <f t="shared" si="22"/>
        <v>32.80480000000001</v>
      </c>
    </row>
    <row r="105" spans="1:72" ht="60.75" customHeight="1">
      <c r="A105" s="32">
        <v>93</v>
      </c>
      <c r="B105" s="115" t="s">
        <v>172</v>
      </c>
      <c r="C105" s="63" t="s">
        <v>202</v>
      </c>
      <c r="D105" s="124">
        <v>70</v>
      </c>
      <c r="E105" s="107" t="s">
        <v>146</v>
      </c>
      <c r="F105" s="89">
        <v>48.641600000000004</v>
      </c>
      <c r="G105" s="55">
        <v>60825.100000000006</v>
      </c>
      <c r="H105" s="55"/>
      <c r="I105" s="56" t="s">
        <v>40</v>
      </c>
      <c r="J105" s="57">
        <f t="shared" si="23"/>
        <v>1</v>
      </c>
      <c r="K105" s="58" t="s">
        <v>64</v>
      </c>
      <c r="L105" s="58" t="s">
        <v>7</v>
      </c>
      <c r="M105" s="59"/>
      <c r="N105" s="55"/>
      <c r="O105" s="55"/>
      <c r="P105" s="60"/>
      <c r="Q105" s="55"/>
      <c r="R105" s="55"/>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80">
        <f t="shared" si="24"/>
        <v>3404.9120000000003</v>
      </c>
      <c r="BB105" s="81">
        <f t="shared" si="25"/>
        <v>3404.9120000000003</v>
      </c>
      <c r="BC105" s="61" t="str">
        <f t="shared" si="26"/>
        <v>INR  Three Thousand Four Hundred &amp; Four  and Paise Ninety One Only</v>
      </c>
      <c r="BM105" s="94">
        <v>234</v>
      </c>
      <c r="BN105" s="67">
        <f t="shared" si="18"/>
        <v>264.7008000000001</v>
      </c>
      <c r="BP105" s="111">
        <v>43</v>
      </c>
      <c r="BQ105" s="67">
        <f t="shared" si="21"/>
        <v>48.641600000000004</v>
      </c>
      <c r="BS105" s="89">
        <v>43</v>
      </c>
      <c r="BT105" s="67">
        <f t="shared" si="22"/>
        <v>48.641600000000004</v>
      </c>
    </row>
    <row r="106" spans="1:72" ht="58.5" customHeight="1">
      <c r="A106" s="32">
        <v>94</v>
      </c>
      <c r="B106" s="115" t="s">
        <v>328</v>
      </c>
      <c r="C106" s="63" t="s">
        <v>203</v>
      </c>
      <c r="D106" s="124">
        <v>60</v>
      </c>
      <c r="E106" s="107" t="s">
        <v>146</v>
      </c>
      <c r="F106" s="89">
        <v>18.099200000000003</v>
      </c>
      <c r="G106" s="55">
        <v>57600</v>
      </c>
      <c r="H106" s="55"/>
      <c r="I106" s="56" t="s">
        <v>40</v>
      </c>
      <c r="J106" s="57">
        <f t="shared" si="23"/>
        <v>1</v>
      </c>
      <c r="K106" s="58" t="s">
        <v>64</v>
      </c>
      <c r="L106" s="58" t="s">
        <v>7</v>
      </c>
      <c r="M106" s="59"/>
      <c r="N106" s="55"/>
      <c r="O106" s="55"/>
      <c r="P106" s="60"/>
      <c r="Q106" s="55"/>
      <c r="R106" s="55"/>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80">
        <f t="shared" si="24"/>
        <v>1085.9520000000002</v>
      </c>
      <c r="BB106" s="81">
        <f t="shared" si="25"/>
        <v>1085.9520000000002</v>
      </c>
      <c r="BC106" s="61" t="str">
        <f t="shared" si="26"/>
        <v>INR  One Thousand  &amp;Eighty Five  and Paise Ninety Five Only</v>
      </c>
      <c r="BM106" s="94">
        <v>176.4</v>
      </c>
      <c r="BN106" s="67">
        <f t="shared" si="18"/>
        <v>199.54368000000002</v>
      </c>
      <c r="BP106" s="111">
        <v>16</v>
      </c>
      <c r="BQ106" s="67">
        <f t="shared" si="21"/>
        <v>18.099200000000003</v>
      </c>
      <c r="BS106" s="89">
        <v>16</v>
      </c>
      <c r="BT106" s="67">
        <f t="shared" si="22"/>
        <v>18.099200000000003</v>
      </c>
    </row>
    <row r="107" spans="1:72" ht="74.25" customHeight="1">
      <c r="A107" s="32">
        <v>95</v>
      </c>
      <c r="B107" s="115" t="s">
        <v>173</v>
      </c>
      <c r="C107" s="63" t="s">
        <v>204</v>
      </c>
      <c r="D107" s="124">
        <v>14</v>
      </c>
      <c r="E107" s="107" t="s">
        <v>146</v>
      </c>
      <c r="F107" s="89">
        <v>179.8608</v>
      </c>
      <c r="G107" s="55">
        <v>364255.60000000003</v>
      </c>
      <c r="H107" s="55"/>
      <c r="I107" s="56" t="s">
        <v>40</v>
      </c>
      <c r="J107" s="57">
        <f t="shared" si="23"/>
        <v>1</v>
      </c>
      <c r="K107" s="58" t="s">
        <v>64</v>
      </c>
      <c r="L107" s="58" t="s">
        <v>7</v>
      </c>
      <c r="M107" s="59"/>
      <c r="N107" s="55"/>
      <c r="O107" s="55"/>
      <c r="P107" s="60"/>
      <c r="Q107" s="55"/>
      <c r="R107" s="55"/>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80">
        <f t="shared" si="24"/>
        <v>2518.0512000000003</v>
      </c>
      <c r="BB107" s="81">
        <f t="shared" si="25"/>
        <v>2518.0512000000003</v>
      </c>
      <c r="BC107" s="61" t="str">
        <f t="shared" si="26"/>
        <v>INR  Two Thousand Five Hundred &amp; Eighteen  and Paise Five Only</v>
      </c>
      <c r="BM107" s="94">
        <v>102</v>
      </c>
      <c r="BN107" s="67">
        <f t="shared" si="18"/>
        <v>115.3824</v>
      </c>
      <c r="BP107" s="111">
        <v>159</v>
      </c>
      <c r="BQ107" s="67">
        <f t="shared" si="21"/>
        <v>179.8608</v>
      </c>
      <c r="BS107" s="89">
        <v>159</v>
      </c>
      <c r="BT107" s="67">
        <f t="shared" si="22"/>
        <v>179.8608</v>
      </c>
    </row>
    <row r="108" spans="1:72" ht="34.5" customHeight="1">
      <c r="A108" s="32">
        <v>96</v>
      </c>
      <c r="B108" s="115" t="s">
        <v>329</v>
      </c>
      <c r="C108" s="63" t="s">
        <v>205</v>
      </c>
      <c r="D108" s="124">
        <v>14</v>
      </c>
      <c r="E108" s="107" t="s">
        <v>146</v>
      </c>
      <c r="F108" s="89">
        <v>75.7904</v>
      </c>
      <c r="G108" s="55"/>
      <c r="H108" s="55"/>
      <c r="I108" s="56" t="s">
        <v>40</v>
      </c>
      <c r="J108" s="57">
        <f t="shared" si="23"/>
        <v>1</v>
      </c>
      <c r="K108" s="58" t="s">
        <v>64</v>
      </c>
      <c r="L108" s="58" t="s">
        <v>7</v>
      </c>
      <c r="M108" s="59"/>
      <c r="N108" s="55"/>
      <c r="O108" s="55"/>
      <c r="P108" s="60"/>
      <c r="Q108" s="55"/>
      <c r="R108" s="55"/>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80">
        <f t="shared" si="24"/>
        <v>1061.0656000000001</v>
      </c>
      <c r="BB108" s="81">
        <f t="shared" si="25"/>
        <v>1061.0656000000001</v>
      </c>
      <c r="BC108" s="61" t="str">
        <f t="shared" si="26"/>
        <v>INR  One Thousand  &amp;Sixty One  and Paise Seven Only</v>
      </c>
      <c r="BM108" s="94">
        <v>25.2</v>
      </c>
      <c r="BN108" s="67">
        <f t="shared" si="18"/>
        <v>28.506240000000002</v>
      </c>
      <c r="BP108" s="111">
        <v>67</v>
      </c>
      <c r="BQ108" s="67">
        <f t="shared" si="21"/>
        <v>75.7904</v>
      </c>
      <c r="BS108" s="89">
        <v>67</v>
      </c>
      <c r="BT108" s="67">
        <f t="shared" si="22"/>
        <v>75.7904</v>
      </c>
    </row>
    <row r="109" spans="1:72" ht="76.5" customHeight="1">
      <c r="A109" s="32">
        <v>97</v>
      </c>
      <c r="B109" s="115" t="s">
        <v>174</v>
      </c>
      <c r="C109" s="63" t="s">
        <v>206</v>
      </c>
      <c r="D109" s="124">
        <v>14</v>
      </c>
      <c r="E109" s="107" t="s">
        <v>146</v>
      </c>
      <c r="F109" s="89">
        <v>88.23360000000001</v>
      </c>
      <c r="G109" s="55"/>
      <c r="H109" s="55"/>
      <c r="I109" s="56" t="s">
        <v>40</v>
      </c>
      <c r="J109" s="57">
        <f t="shared" si="23"/>
        <v>1</v>
      </c>
      <c r="K109" s="58" t="s">
        <v>64</v>
      </c>
      <c r="L109" s="58" t="s">
        <v>7</v>
      </c>
      <c r="M109" s="59"/>
      <c r="N109" s="55"/>
      <c r="O109" s="55"/>
      <c r="P109" s="60"/>
      <c r="Q109" s="55"/>
      <c r="R109" s="55"/>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80">
        <f t="shared" si="24"/>
        <v>1235.2704</v>
      </c>
      <c r="BB109" s="81">
        <f t="shared" si="25"/>
        <v>1235.2704</v>
      </c>
      <c r="BC109" s="61" t="str">
        <f t="shared" si="26"/>
        <v>INR  One Thousand Two Hundred &amp; Thirty Five  and Paise Twenty Seven Only</v>
      </c>
      <c r="BM109" s="94">
        <v>39.6</v>
      </c>
      <c r="BN109" s="67">
        <f t="shared" si="18"/>
        <v>44.79552</v>
      </c>
      <c r="BP109" s="111">
        <v>78</v>
      </c>
      <c r="BQ109" s="67">
        <f t="shared" si="21"/>
        <v>88.23360000000001</v>
      </c>
      <c r="BS109" s="89">
        <v>78</v>
      </c>
      <c r="BT109" s="67">
        <f t="shared" si="22"/>
        <v>88.23360000000001</v>
      </c>
    </row>
    <row r="110" spans="1:72" ht="87.75" customHeight="1">
      <c r="A110" s="32">
        <v>98</v>
      </c>
      <c r="B110" s="115" t="s">
        <v>175</v>
      </c>
      <c r="C110" s="63" t="s">
        <v>207</v>
      </c>
      <c r="D110" s="124">
        <v>75</v>
      </c>
      <c r="E110" s="108" t="s">
        <v>176</v>
      </c>
      <c r="F110" s="116">
        <v>529.4016000000001</v>
      </c>
      <c r="G110" s="55"/>
      <c r="H110" s="55"/>
      <c r="I110" s="56" t="s">
        <v>40</v>
      </c>
      <c r="J110" s="57">
        <f t="shared" si="23"/>
        <v>1</v>
      </c>
      <c r="K110" s="58" t="s">
        <v>64</v>
      </c>
      <c r="L110" s="58" t="s">
        <v>7</v>
      </c>
      <c r="M110" s="59"/>
      <c r="N110" s="55"/>
      <c r="O110" s="55"/>
      <c r="P110" s="60"/>
      <c r="Q110" s="55"/>
      <c r="R110" s="55"/>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80">
        <f t="shared" si="24"/>
        <v>39705.12000000001</v>
      </c>
      <c r="BB110" s="81">
        <f t="shared" si="25"/>
        <v>39705.12000000001</v>
      </c>
      <c r="BC110" s="61" t="str">
        <f t="shared" si="26"/>
        <v>INR  Thirty Nine Thousand Seven Hundred &amp; Five  and Paise Twelve Only</v>
      </c>
      <c r="BM110" s="95">
        <v>68.4</v>
      </c>
      <c r="BN110" s="67">
        <f t="shared" si="18"/>
        <v>77.37408000000002</v>
      </c>
      <c r="BP110" s="116">
        <v>468</v>
      </c>
      <c r="BQ110" s="67">
        <f t="shared" si="21"/>
        <v>529.4016000000001</v>
      </c>
      <c r="BS110" s="116">
        <v>468</v>
      </c>
      <c r="BT110" s="67">
        <f t="shared" si="22"/>
        <v>529.4016000000001</v>
      </c>
    </row>
    <row r="111" spans="1:72" ht="208.5" customHeight="1">
      <c r="A111" s="32">
        <v>99</v>
      </c>
      <c r="B111" s="112" t="s">
        <v>330</v>
      </c>
      <c r="C111" s="63" t="s">
        <v>208</v>
      </c>
      <c r="D111" s="124">
        <v>34</v>
      </c>
      <c r="E111" s="107" t="s">
        <v>145</v>
      </c>
      <c r="F111" s="123">
        <v>558.8128</v>
      </c>
      <c r="G111" s="55"/>
      <c r="H111" s="55"/>
      <c r="I111" s="56" t="s">
        <v>40</v>
      </c>
      <c r="J111" s="57">
        <f t="shared" si="23"/>
        <v>1</v>
      </c>
      <c r="K111" s="58" t="s">
        <v>64</v>
      </c>
      <c r="L111" s="58" t="s">
        <v>7</v>
      </c>
      <c r="M111" s="59"/>
      <c r="N111" s="55"/>
      <c r="O111" s="55"/>
      <c r="P111" s="60"/>
      <c r="Q111" s="55"/>
      <c r="R111" s="55"/>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80">
        <f t="shared" si="24"/>
        <v>18999.6352</v>
      </c>
      <c r="BB111" s="81">
        <f t="shared" si="25"/>
        <v>18999.6352</v>
      </c>
      <c r="BC111" s="61" t="str">
        <f t="shared" si="26"/>
        <v>INR  Eighteen Thousand Nine Hundred &amp; Ninety Nine  and Paise Sixty Four Only</v>
      </c>
      <c r="BM111" s="95">
        <v>2374.8</v>
      </c>
      <c r="BN111" s="67">
        <f t="shared" si="18"/>
        <v>2686.3737600000004</v>
      </c>
      <c r="BP111" s="111">
        <v>494</v>
      </c>
      <c r="BQ111" s="67">
        <f t="shared" si="21"/>
        <v>558.8128</v>
      </c>
      <c r="BS111" s="123">
        <v>494</v>
      </c>
      <c r="BT111" s="67">
        <f t="shared" si="22"/>
        <v>558.8128</v>
      </c>
    </row>
    <row r="112" spans="1:72" ht="102" customHeight="1">
      <c r="A112" s="32">
        <v>100</v>
      </c>
      <c r="B112" s="112" t="s">
        <v>331</v>
      </c>
      <c r="C112" s="63" t="s">
        <v>209</v>
      </c>
      <c r="D112" s="124">
        <v>29</v>
      </c>
      <c r="E112" s="107" t="s">
        <v>167</v>
      </c>
      <c r="F112" s="89">
        <v>6255.536</v>
      </c>
      <c r="G112" s="55"/>
      <c r="H112" s="55"/>
      <c r="I112" s="56" t="s">
        <v>40</v>
      </c>
      <c r="J112" s="57">
        <f t="shared" si="23"/>
        <v>1</v>
      </c>
      <c r="K112" s="58" t="s">
        <v>64</v>
      </c>
      <c r="L112" s="58" t="s">
        <v>7</v>
      </c>
      <c r="M112" s="59"/>
      <c r="N112" s="55"/>
      <c r="O112" s="55"/>
      <c r="P112" s="60"/>
      <c r="Q112" s="55"/>
      <c r="R112" s="55"/>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80">
        <f t="shared" si="24"/>
        <v>181410.544</v>
      </c>
      <c r="BB112" s="81">
        <f t="shared" si="25"/>
        <v>181410.544</v>
      </c>
      <c r="BC112" s="61" t="str">
        <f t="shared" si="26"/>
        <v>INR  One Lakh Eighty One Thousand Four Hundred &amp; Ten  and Paise Fifty Four Only</v>
      </c>
      <c r="BM112" s="95">
        <v>109.2</v>
      </c>
      <c r="BN112" s="67">
        <f t="shared" si="18"/>
        <v>123.52704000000001</v>
      </c>
      <c r="BP112" s="111">
        <v>5530</v>
      </c>
      <c r="BQ112" s="67">
        <f t="shared" si="21"/>
        <v>6255.536</v>
      </c>
      <c r="BS112" s="89">
        <v>5530</v>
      </c>
      <c r="BT112" s="67">
        <f t="shared" si="22"/>
        <v>6255.536</v>
      </c>
    </row>
    <row r="113" spans="1:72" ht="102" customHeight="1">
      <c r="A113" s="32">
        <v>101</v>
      </c>
      <c r="B113" s="112" t="s">
        <v>332</v>
      </c>
      <c r="C113" s="63" t="s">
        <v>210</v>
      </c>
      <c r="D113" s="124">
        <v>450</v>
      </c>
      <c r="E113" s="87" t="s">
        <v>168</v>
      </c>
      <c r="F113" s="126">
        <v>19.230400000000003</v>
      </c>
      <c r="G113" s="55"/>
      <c r="H113" s="55"/>
      <c r="I113" s="56" t="s">
        <v>40</v>
      </c>
      <c r="J113" s="57">
        <f aca="true" t="shared" si="28" ref="J113:J118">IF(I113="Less(-)",-1,1)</f>
        <v>1</v>
      </c>
      <c r="K113" s="58" t="s">
        <v>64</v>
      </c>
      <c r="L113" s="58" t="s">
        <v>7</v>
      </c>
      <c r="M113" s="59"/>
      <c r="N113" s="55"/>
      <c r="O113" s="55"/>
      <c r="P113" s="60"/>
      <c r="Q113" s="55"/>
      <c r="R113" s="55"/>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80">
        <f aca="true" t="shared" si="29" ref="BA113:BA118">total_amount_ba($B$2,$D$2,D113,F113,J113,K113,M113)</f>
        <v>8653.680000000002</v>
      </c>
      <c r="BB113" s="81">
        <f aca="true" t="shared" si="30" ref="BB113:BB118">BA113+SUM(N113:AZ113)</f>
        <v>8653.680000000002</v>
      </c>
      <c r="BC113" s="61" t="str">
        <f aca="true" t="shared" si="31" ref="BC113:BC118">SpellNumber(L113,BB113)</f>
        <v>INR  Eight Thousand Six Hundred &amp; Fifty Three  and Paise Sixty Eight Only</v>
      </c>
      <c r="BM113" s="95">
        <v>128.4</v>
      </c>
      <c r="BN113" s="67">
        <f t="shared" si="18"/>
        <v>145.24608000000003</v>
      </c>
      <c r="BP113" s="89">
        <v>17</v>
      </c>
      <c r="BQ113" s="67">
        <f t="shared" si="21"/>
        <v>19.230400000000003</v>
      </c>
      <c r="BS113" s="126">
        <v>17</v>
      </c>
      <c r="BT113" s="67">
        <f t="shared" si="22"/>
        <v>19.230400000000003</v>
      </c>
    </row>
    <row r="114" spans="1:72" ht="278.25" customHeight="1">
      <c r="A114" s="32">
        <v>102</v>
      </c>
      <c r="B114" s="104" t="s">
        <v>333</v>
      </c>
      <c r="C114" s="63" t="s">
        <v>211</v>
      </c>
      <c r="D114" s="124">
        <v>85</v>
      </c>
      <c r="E114" s="87" t="s">
        <v>168</v>
      </c>
      <c r="F114" s="125">
        <v>416.2816</v>
      </c>
      <c r="G114" s="55"/>
      <c r="H114" s="55"/>
      <c r="I114" s="56" t="s">
        <v>40</v>
      </c>
      <c r="J114" s="57">
        <f t="shared" si="28"/>
        <v>1</v>
      </c>
      <c r="K114" s="58" t="s">
        <v>64</v>
      </c>
      <c r="L114" s="58" t="s">
        <v>7</v>
      </c>
      <c r="M114" s="59"/>
      <c r="N114" s="55"/>
      <c r="O114" s="55"/>
      <c r="P114" s="60"/>
      <c r="Q114" s="55"/>
      <c r="R114" s="55"/>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80">
        <f t="shared" si="29"/>
        <v>35383.936</v>
      </c>
      <c r="BB114" s="81">
        <f t="shared" si="30"/>
        <v>35383.936</v>
      </c>
      <c r="BC114" s="61" t="str">
        <f t="shared" si="31"/>
        <v>INR  Thirty Five Thousand Three Hundred &amp; Eighty Three  and Paise Ninety Four Only</v>
      </c>
      <c r="BM114" s="95">
        <v>710.4</v>
      </c>
      <c r="BN114" s="67">
        <f t="shared" si="18"/>
        <v>803.6044800000001</v>
      </c>
      <c r="BP114" s="89">
        <v>368</v>
      </c>
      <c r="BQ114" s="67">
        <f t="shared" si="21"/>
        <v>416.2816</v>
      </c>
      <c r="BS114" s="125">
        <v>368</v>
      </c>
      <c r="BT114" s="67">
        <f t="shared" si="22"/>
        <v>416.2816</v>
      </c>
    </row>
    <row r="115" spans="1:72" ht="282.75" customHeight="1">
      <c r="A115" s="32">
        <v>103</v>
      </c>
      <c r="B115" s="104" t="s">
        <v>334</v>
      </c>
      <c r="C115" s="63" t="s">
        <v>212</v>
      </c>
      <c r="D115" s="124">
        <v>85</v>
      </c>
      <c r="E115" s="87" t="s">
        <v>168</v>
      </c>
      <c r="F115" s="125">
        <v>299.76800000000003</v>
      </c>
      <c r="G115" s="55"/>
      <c r="H115" s="55"/>
      <c r="I115" s="56" t="s">
        <v>40</v>
      </c>
      <c r="J115" s="57">
        <f t="shared" si="28"/>
        <v>1</v>
      </c>
      <c r="K115" s="58" t="s">
        <v>64</v>
      </c>
      <c r="L115" s="58" t="s">
        <v>7</v>
      </c>
      <c r="M115" s="59"/>
      <c r="N115" s="55"/>
      <c r="O115" s="55"/>
      <c r="P115" s="60"/>
      <c r="Q115" s="55"/>
      <c r="R115" s="55"/>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80">
        <f t="shared" si="29"/>
        <v>25480.280000000002</v>
      </c>
      <c r="BB115" s="81">
        <f t="shared" si="30"/>
        <v>25480.280000000002</v>
      </c>
      <c r="BC115" s="61" t="str">
        <f t="shared" si="31"/>
        <v>INR  Twenty Five Thousand Four Hundred &amp; Eighty  and Paise Twenty Eight Only</v>
      </c>
      <c r="BM115" s="95">
        <v>570</v>
      </c>
      <c r="BN115" s="67">
        <f t="shared" si="18"/>
        <v>644.7840000000001</v>
      </c>
      <c r="BP115" s="89">
        <v>265</v>
      </c>
      <c r="BQ115" s="67">
        <f t="shared" si="21"/>
        <v>299.76800000000003</v>
      </c>
      <c r="BS115" s="125">
        <v>265</v>
      </c>
      <c r="BT115" s="67">
        <f t="shared" si="22"/>
        <v>299.76800000000003</v>
      </c>
    </row>
    <row r="116" spans="1:72" ht="282" customHeight="1">
      <c r="A116" s="32">
        <v>104</v>
      </c>
      <c r="B116" s="104" t="s">
        <v>335</v>
      </c>
      <c r="C116" s="63" t="s">
        <v>213</v>
      </c>
      <c r="D116" s="124">
        <v>125</v>
      </c>
      <c r="E116" s="87" t="s">
        <v>168</v>
      </c>
      <c r="F116" s="125">
        <v>203.616</v>
      </c>
      <c r="G116" s="55"/>
      <c r="H116" s="55"/>
      <c r="I116" s="56" t="s">
        <v>40</v>
      </c>
      <c r="J116" s="57">
        <f t="shared" si="28"/>
        <v>1</v>
      </c>
      <c r="K116" s="58" t="s">
        <v>64</v>
      </c>
      <c r="L116" s="58" t="s">
        <v>7</v>
      </c>
      <c r="M116" s="59"/>
      <c r="N116" s="55"/>
      <c r="O116" s="55"/>
      <c r="P116" s="60"/>
      <c r="Q116" s="55"/>
      <c r="R116" s="55"/>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80">
        <f t="shared" si="29"/>
        <v>25452</v>
      </c>
      <c r="BB116" s="81">
        <f t="shared" si="30"/>
        <v>25452</v>
      </c>
      <c r="BC116" s="61" t="str">
        <f t="shared" si="31"/>
        <v>INR  Twenty Five Thousand Four Hundred &amp; Fifty Two  Only</v>
      </c>
      <c r="BM116" s="95">
        <v>225.6</v>
      </c>
      <c r="BN116" s="67">
        <f t="shared" si="18"/>
        <v>255.19872000000004</v>
      </c>
      <c r="BP116" s="89">
        <v>180</v>
      </c>
      <c r="BQ116" s="67">
        <f t="shared" si="21"/>
        <v>203.616</v>
      </c>
      <c r="BS116" s="125">
        <v>180</v>
      </c>
      <c r="BT116" s="67">
        <f t="shared" si="22"/>
        <v>203.616</v>
      </c>
    </row>
    <row r="117" spans="1:72" ht="287.25" customHeight="1">
      <c r="A117" s="32">
        <v>105</v>
      </c>
      <c r="B117" s="104" t="s">
        <v>336</v>
      </c>
      <c r="C117" s="63" t="s">
        <v>214</v>
      </c>
      <c r="D117" s="124">
        <v>100</v>
      </c>
      <c r="E117" s="87" t="s">
        <v>168</v>
      </c>
      <c r="F117" s="125">
        <v>143.66240000000002</v>
      </c>
      <c r="G117" s="55"/>
      <c r="H117" s="55"/>
      <c r="I117" s="56" t="s">
        <v>40</v>
      </c>
      <c r="J117" s="57">
        <f t="shared" si="28"/>
        <v>1</v>
      </c>
      <c r="K117" s="58" t="s">
        <v>64</v>
      </c>
      <c r="L117" s="58" t="s">
        <v>7</v>
      </c>
      <c r="M117" s="59"/>
      <c r="N117" s="55"/>
      <c r="O117" s="55"/>
      <c r="P117" s="60"/>
      <c r="Q117" s="55"/>
      <c r="R117" s="55"/>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80">
        <f t="shared" si="29"/>
        <v>14366.240000000002</v>
      </c>
      <c r="BB117" s="81">
        <f t="shared" si="30"/>
        <v>14366.240000000002</v>
      </c>
      <c r="BC117" s="61" t="str">
        <f t="shared" si="31"/>
        <v>INR  Fourteen Thousand Three Hundred &amp; Sixty Six  and Paise Twenty Four Only</v>
      </c>
      <c r="BM117" s="95">
        <v>735.6</v>
      </c>
      <c r="BN117" s="67">
        <f t="shared" si="18"/>
        <v>832.1107200000001</v>
      </c>
      <c r="BP117" s="89">
        <v>127</v>
      </c>
      <c r="BQ117" s="67">
        <f t="shared" si="21"/>
        <v>143.66240000000002</v>
      </c>
      <c r="BS117" s="125">
        <v>127</v>
      </c>
      <c r="BT117" s="67">
        <f t="shared" si="22"/>
        <v>143.66240000000002</v>
      </c>
    </row>
    <row r="118" spans="1:72" ht="284.25" customHeight="1">
      <c r="A118" s="32">
        <v>106</v>
      </c>
      <c r="B118" s="104" t="s">
        <v>337</v>
      </c>
      <c r="C118" s="63" t="s">
        <v>215</v>
      </c>
      <c r="D118" s="124">
        <v>100</v>
      </c>
      <c r="E118" s="87" t="s">
        <v>168</v>
      </c>
      <c r="F118" s="125">
        <v>180.99200000000002</v>
      </c>
      <c r="G118" s="55"/>
      <c r="H118" s="55"/>
      <c r="I118" s="56" t="s">
        <v>40</v>
      </c>
      <c r="J118" s="57">
        <f t="shared" si="28"/>
        <v>1</v>
      </c>
      <c r="K118" s="58" t="s">
        <v>64</v>
      </c>
      <c r="L118" s="58" t="s">
        <v>7</v>
      </c>
      <c r="M118" s="59"/>
      <c r="N118" s="55"/>
      <c r="O118" s="55"/>
      <c r="P118" s="60"/>
      <c r="Q118" s="55"/>
      <c r="R118" s="55"/>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80">
        <f t="shared" si="29"/>
        <v>18099.2</v>
      </c>
      <c r="BB118" s="81">
        <f t="shared" si="30"/>
        <v>18099.2</v>
      </c>
      <c r="BC118" s="61" t="str">
        <f t="shared" si="31"/>
        <v>INR  Eighteen Thousand  &amp;Ninety Nine  and Paise Twenty Only</v>
      </c>
      <c r="BM118" s="95">
        <v>1033.2</v>
      </c>
      <c r="BN118" s="67">
        <f t="shared" si="18"/>
        <v>1168.7558400000003</v>
      </c>
      <c r="BP118" s="89">
        <v>160</v>
      </c>
      <c r="BQ118" s="67">
        <f t="shared" si="21"/>
        <v>180.99200000000002</v>
      </c>
      <c r="BS118" s="125">
        <v>160</v>
      </c>
      <c r="BT118" s="67">
        <f t="shared" si="22"/>
        <v>180.99200000000002</v>
      </c>
    </row>
    <row r="119" spans="1:72" ht="93.75" customHeight="1">
      <c r="A119" s="32">
        <v>107</v>
      </c>
      <c r="B119" s="104" t="s">
        <v>338</v>
      </c>
      <c r="C119" s="63" t="s">
        <v>216</v>
      </c>
      <c r="D119" s="124">
        <v>2</v>
      </c>
      <c r="E119" s="87" t="s">
        <v>146</v>
      </c>
      <c r="F119" s="125">
        <v>1861.9552000000003</v>
      </c>
      <c r="G119" s="55"/>
      <c r="H119" s="55"/>
      <c r="I119" s="56" t="s">
        <v>40</v>
      </c>
      <c r="J119" s="57">
        <f>IF(I119="Less(-)",-1,1)</f>
        <v>1</v>
      </c>
      <c r="K119" s="58" t="s">
        <v>64</v>
      </c>
      <c r="L119" s="58" t="s">
        <v>7</v>
      </c>
      <c r="M119" s="59"/>
      <c r="N119" s="55"/>
      <c r="O119" s="55"/>
      <c r="P119" s="60"/>
      <c r="Q119" s="55"/>
      <c r="R119" s="55"/>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80">
        <f>total_amount_ba($B$2,$D$2,D119,F119,J119,K119,M119)</f>
        <v>3723.9104000000007</v>
      </c>
      <c r="BB119" s="81">
        <f>BA119+SUM(N119:AZ119)</f>
        <v>3723.9104000000007</v>
      </c>
      <c r="BC119" s="61" t="str">
        <f>SpellNumber(L119,BB119)</f>
        <v>INR  Three Thousand Seven Hundred &amp; Twenty Three  and Paise Ninety One Only</v>
      </c>
      <c r="BM119" s="95">
        <v>978</v>
      </c>
      <c r="BN119" s="67">
        <f t="shared" si="18"/>
        <v>1106.3136000000002</v>
      </c>
      <c r="BP119" s="89">
        <v>1646</v>
      </c>
      <c r="BQ119" s="67">
        <f t="shared" si="21"/>
        <v>1861.9552000000003</v>
      </c>
      <c r="BS119" s="125">
        <v>1646</v>
      </c>
      <c r="BT119" s="67">
        <f t="shared" si="22"/>
        <v>1861.9552000000003</v>
      </c>
    </row>
    <row r="120" spans="1:72" ht="96.75" customHeight="1">
      <c r="A120" s="32">
        <v>108</v>
      </c>
      <c r="B120" s="104" t="s">
        <v>191</v>
      </c>
      <c r="C120" s="63" t="s">
        <v>217</v>
      </c>
      <c r="D120" s="124">
        <v>2</v>
      </c>
      <c r="E120" s="87" t="s">
        <v>146</v>
      </c>
      <c r="F120" s="125">
        <v>1423.0496</v>
      </c>
      <c r="G120" s="55"/>
      <c r="H120" s="55"/>
      <c r="I120" s="56" t="s">
        <v>40</v>
      </c>
      <c r="J120" s="57">
        <f aca="true" t="shared" si="32" ref="J120:J125">IF(I120="Less(-)",-1,1)</f>
        <v>1</v>
      </c>
      <c r="K120" s="58" t="s">
        <v>64</v>
      </c>
      <c r="L120" s="58" t="s">
        <v>7</v>
      </c>
      <c r="M120" s="59"/>
      <c r="N120" s="55"/>
      <c r="O120" s="55"/>
      <c r="P120" s="60"/>
      <c r="Q120" s="55"/>
      <c r="R120" s="55"/>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80">
        <f aca="true" t="shared" si="33" ref="BA120:BA125">total_amount_ba($B$2,$D$2,D120,F120,J120,K120,M120)</f>
        <v>2846.0992</v>
      </c>
      <c r="BB120" s="81">
        <f aca="true" t="shared" si="34" ref="BB120:BB125">BA120+SUM(N120:AZ120)</f>
        <v>2846.0992</v>
      </c>
      <c r="BC120" s="61" t="str">
        <f aca="true" t="shared" si="35" ref="BC120:BC125">SpellNumber(L120,BB120)</f>
        <v>INR  Two Thousand Eight Hundred &amp; Forty Six  and Paise Ten Only</v>
      </c>
      <c r="BM120" s="95">
        <v>542.4</v>
      </c>
      <c r="BN120" s="67">
        <f aca="true" t="shared" si="36" ref="BN120:BN125">BM120*1.12*1.01</f>
        <v>613.5628800000001</v>
      </c>
      <c r="BP120" s="89">
        <v>1258</v>
      </c>
      <c r="BQ120" s="67">
        <f t="shared" si="21"/>
        <v>1423.0496</v>
      </c>
      <c r="BS120" s="125">
        <v>1258</v>
      </c>
      <c r="BT120" s="67">
        <f t="shared" si="22"/>
        <v>1423.0496</v>
      </c>
    </row>
    <row r="121" spans="1:72" ht="99" customHeight="1">
      <c r="A121" s="32">
        <v>109</v>
      </c>
      <c r="B121" s="104" t="s">
        <v>192</v>
      </c>
      <c r="C121" s="63" t="s">
        <v>218</v>
      </c>
      <c r="D121" s="124">
        <v>3</v>
      </c>
      <c r="E121" s="87" t="s">
        <v>146</v>
      </c>
      <c r="F121" s="125">
        <v>1031.6544000000001</v>
      </c>
      <c r="G121" s="55"/>
      <c r="H121" s="55"/>
      <c r="I121" s="56" t="s">
        <v>40</v>
      </c>
      <c r="J121" s="57">
        <f t="shared" si="32"/>
        <v>1</v>
      </c>
      <c r="K121" s="58" t="s">
        <v>64</v>
      </c>
      <c r="L121" s="58" t="s">
        <v>7</v>
      </c>
      <c r="M121" s="59"/>
      <c r="N121" s="55"/>
      <c r="O121" s="55"/>
      <c r="P121" s="60"/>
      <c r="Q121" s="55"/>
      <c r="R121" s="55"/>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80">
        <f t="shared" si="33"/>
        <v>3094.9632</v>
      </c>
      <c r="BB121" s="81">
        <f t="shared" si="34"/>
        <v>3094.9632</v>
      </c>
      <c r="BC121" s="61" t="str">
        <f t="shared" si="35"/>
        <v>INR  Three Thousand  &amp;Ninety Four  and Paise Ninety Six Only</v>
      </c>
      <c r="BM121" s="95">
        <v>102</v>
      </c>
      <c r="BN121" s="67">
        <f t="shared" si="36"/>
        <v>115.3824</v>
      </c>
      <c r="BP121" s="89">
        <v>912</v>
      </c>
      <c r="BQ121" s="67">
        <f t="shared" si="21"/>
        <v>1031.6544000000001</v>
      </c>
      <c r="BS121" s="125">
        <v>912</v>
      </c>
      <c r="BT121" s="67">
        <f t="shared" si="22"/>
        <v>1031.6544000000001</v>
      </c>
    </row>
    <row r="122" spans="1:72" ht="75.75" customHeight="1">
      <c r="A122" s="32">
        <v>110</v>
      </c>
      <c r="B122" s="104" t="s">
        <v>339</v>
      </c>
      <c r="C122" s="63" t="s">
        <v>219</v>
      </c>
      <c r="D122" s="124">
        <v>83</v>
      </c>
      <c r="E122" s="107" t="s">
        <v>168</v>
      </c>
      <c r="F122" s="89">
        <v>221.7152</v>
      </c>
      <c r="G122" s="55"/>
      <c r="H122" s="55"/>
      <c r="I122" s="56" t="s">
        <v>40</v>
      </c>
      <c r="J122" s="57">
        <f t="shared" si="32"/>
        <v>1</v>
      </c>
      <c r="K122" s="58" t="s">
        <v>64</v>
      </c>
      <c r="L122" s="58" t="s">
        <v>7</v>
      </c>
      <c r="M122" s="59"/>
      <c r="N122" s="55"/>
      <c r="O122" s="55"/>
      <c r="P122" s="60"/>
      <c r="Q122" s="55"/>
      <c r="R122" s="55"/>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80">
        <f t="shared" si="33"/>
        <v>18402.3616</v>
      </c>
      <c r="BB122" s="81">
        <f t="shared" si="34"/>
        <v>18402.3616</v>
      </c>
      <c r="BC122" s="61" t="str">
        <f t="shared" si="35"/>
        <v>INR  Eighteen Thousand Four Hundred &amp; Two  and Paise Thirty Six Only</v>
      </c>
      <c r="BM122" s="95">
        <v>122.4</v>
      </c>
      <c r="BN122" s="67">
        <f t="shared" si="36"/>
        <v>138.45888000000002</v>
      </c>
      <c r="BP122" s="111">
        <v>196</v>
      </c>
      <c r="BQ122" s="67">
        <f t="shared" si="21"/>
        <v>221.7152</v>
      </c>
      <c r="BS122" s="89">
        <v>196</v>
      </c>
      <c r="BT122" s="67">
        <f t="shared" si="22"/>
        <v>221.7152</v>
      </c>
    </row>
    <row r="123" spans="1:72" ht="70.5" customHeight="1">
      <c r="A123" s="32">
        <v>111</v>
      </c>
      <c r="B123" s="104" t="s">
        <v>177</v>
      </c>
      <c r="C123" s="63" t="s">
        <v>220</v>
      </c>
      <c r="D123" s="124">
        <v>250</v>
      </c>
      <c r="E123" s="107" t="s">
        <v>168</v>
      </c>
      <c r="F123" s="123">
        <v>330.3104</v>
      </c>
      <c r="G123" s="55"/>
      <c r="H123" s="55"/>
      <c r="I123" s="56" t="s">
        <v>40</v>
      </c>
      <c r="J123" s="57">
        <f t="shared" si="32"/>
        <v>1</v>
      </c>
      <c r="K123" s="58" t="s">
        <v>64</v>
      </c>
      <c r="L123" s="58" t="s">
        <v>7</v>
      </c>
      <c r="M123" s="59"/>
      <c r="N123" s="55"/>
      <c r="O123" s="55"/>
      <c r="P123" s="60"/>
      <c r="Q123" s="55"/>
      <c r="R123" s="55"/>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80">
        <f t="shared" si="33"/>
        <v>82577.6</v>
      </c>
      <c r="BB123" s="81">
        <f t="shared" si="34"/>
        <v>82577.6</v>
      </c>
      <c r="BC123" s="61" t="str">
        <f t="shared" si="35"/>
        <v>INR  Eighty Two Thousand Five Hundred &amp; Seventy Seven  and Paise Sixty Only</v>
      </c>
      <c r="BM123" s="95">
        <v>45</v>
      </c>
      <c r="BN123" s="67">
        <f t="shared" si="36"/>
        <v>50.904</v>
      </c>
      <c r="BP123" s="111">
        <v>292</v>
      </c>
      <c r="BQ123" s="67">
        <f t="shared" si="21"/>
        <v>330.3104</v>
      </c>
      <c r="BS123" s="123">
        <v>292</v>
      </c>
      <c r="BT123" s="67">
        <f t="shared" si="22"/>
        <v>330.3104</v>
      </c>
    </row>
    <row r="124" spans="1:72" ht="75" customHeight="1">
      <c r="A124" s="32">
        <v>112</v>
      </c>
      <c r="B124" s="104" t="s">
        <v>340</v>
      </c>
      <c r="C124" s="63" t="s">
        <v>221</v>
      </c>
      <c r="D124" s="124">
        <v>80</v>
      </c>
      <c r="E124" s="107" t="s">
        <v>168</v>
      </c>
      <c r="F124" s="123">
        <v>617.6352</v>
      </c>
      <c r="G124" s="55"/>
      <c r="H124" s="55"/>
      <c r="I124" s="56" t="s">
        <v>40</v>
      </c>
      <c r="J124" s="57">
        <f t="shared" si="32"/>
        <v>1</v>
      </c>
      <c r="K124" s="58" t="s">
        <v>64</v>
      </c>
      <c r="L124" s="58" t="s">
        <v>7</v>
      </c>
      <c r="M124" s="59"/>
      <c r="N124" s="55"/>
      <c r="O124" s="55"/>
      <c r="P124" s="60"/>
      <c r="Q124" s="55"/>
      <c r="R124" s="55"/>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80">
        <f t="shared" si="33"/>
        <v>49410.816000000006</v>
      </c>
      <c r="BB124" s="81">
        <f t="shared" si="34"/>
        <v>49410.816000000006</v>
      </c>
      <c r="BC124" s="61" t="str">
        <f t="shared" si="35"/>
        <v>INR  Forty Nine Thousand Four Hundred &amp; Ten  and Paise Eighty Two Only</v>
      </c>
      <c r="BM124" s="95">
        <v>12520.8</v>
      </c>
      <c r="BN124" s="67">
        <f t="shared" si="36"/>
        <v>14163.52896</v>
      </c>
      <c r="BP124" s="111">
        <v>546</v>
      </c>
      <c r="BQ124" s="67">
        <f t="shared" si="21"/>
        <v>617.6352</v>
      </c>
      <c r="BS124" s="123">
        <v>546</v>
      </c>
      <c r="BT124" s="67">
        <f t="shared" si="22"/>
        <v>617.6352</v>
      </c>
    </row>
    <row r="125" spans="1:72" ht="70.5" customHeight="1">
      <c r="A125" s="32">
        <v>113</v>
      </c>
      <c r="B125" s="104" t="s">
        <v>341</v>
      </c>
      <c r="C125" s="63" t="s">
        <v>222</v>
      </c>
      <c r="D125" s="124">
        <v>18</v>
      </c>
      <c r="E125" s="107" t="s">
        <v>146</v>
      </c>
      <c r="F125" s="123">
        <v>69.0032</v>
      </c>
      <c r="G125" s="55"/>
      <c r="H125" s="55"/>
      <c r="I125" s="56" t="s">
        <v>40</v>
      </c>
      <c r="J125" s="57">
        <f t="shared" si="32"/>
        <v>1</v>
      </c>
      <c r="K125" s="58" t="s">
        <v>64</v>
      </c>
      <c r="L125" s="58" t="s">
        <v>7</v>
      </c>
      <c r="M125" s="59"/>
      <c r="N125" s="55"/>
      <c r="O125" s="55"/>
      <c r="P125" s="60"/>
      <c r="Q125" s="55"/>
      <c r="R125" s="55"/>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80">
        <f t="shared" si="33"/>
        <v>1242.0576</v>
      </c>
      <c r="BB125" s="81">
        <f t="shared" si="34"/>
        <v>1242.0576</v>
      </c>
      <c r="BC125" s="61" t="str">
        <f t="shared" si="35"/>
        <v>INR  One Thousand Two Hundred &amp; Forty Two  and Paise Six Only</v>
      </c>
      <c r="BM125" s="95">
        <v>357.6</v>
      </c>
      <c r="BN125" s="67">
        <f t="shared" si="36"/>
        <v>404.51712000000003</v>
      </c>
      <c r="BP125" s="111">
        <v>61</v>
      </c>
      <c r="BQ125" s="67">
        <f t="shared" si="21"/>
        <v>69.0032</v>
      </c>
      <c r="BS125" s="123">
        <v>61</v>
      </c>
      <c r="BT125" s="67">
        <f t="shared" si="22"/>
        <v>69.0032</v>
      </c>
    </row>
    <row r="126" spans="1:72" ht="78" customHeight="1">
      <c r="A126" s="32">
        <v>114</v>
      </c>
      <c r="B126" s="104" t="s">
        <v>342</v>
      </c>
      <c r="C126" s="63" t="s">
        <v>223</v>
      </c>
      <c r="D126" s="124">
        <v>18</v>
      </c>
      <c r="E126" s="107" t="s">
        <v>146</v>
      </c>
      <c r="F126" s="123">
        <v>114.25120000000001</v>
      </c>
      <c r="G126" s="55"/>
      <c r="H126" s="55"/>
      <c r="I126" s="56" t="s">
        <v>40</v>
      </c>
      <c r="J126" s="57">
        <f aca="true" t="shared" si="37" ref="J126:J150">IF(I126="Less(-)",-1,1)</f>
        <v>1</v>
      </c>
      <c r="K126" s="58" t="s">
        <v>64</v>
      </c>
      <c r="L126" s="58" t="s">
        <v>7</v>
      </c>
      <c r="M126" s="59"/>
      <c r="N126" s="55"/>
      <c r="O126" s="55"/>
      <c r="P126" s="60"/>
      <c r="Q126" s="55"/>
      <c r="R126" s="55"/>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80">
        <f aca="true" t="shared" si="38" ref="BA126:BA150">total_amount_ba($B$2,$D$2,D126,F126,J126,K126,M126)</f>
        <v>2056.5216</v>
      </c>
      <c r="BB126" s="81">
        <f aca="true" t="shared" si="39" ref="BB126:BB150">BA126+SUM(N126:AZ126)</f>
        <v>2056.5216</v>
      </c>
      <c r="BC126" s="61" t="str">
        <f aca="true" t="shared" si="40" ref="BC126:BC150">SpellNumber(L126,BB126)</f>
        <v>INR  Two Thousand  &amp;Fifty Six  and Paise Fifty Two Only</v>
      </c>
      <c r="BN126" s="100">
        <v>4132</v>
      </c>
      <c r="BO126" s="103">
        <f>BN126*1.12*1.03*1.01</f>
        <v>4814.341952000001</v>
      </c>
      <c r="BP126" s="111">
        <v>101</v>
      </c>
      <c r="BQ126" s="67">
        <f t="shared" si="21"/>
        <v>114.25120000000001</v>
      </c>
      <c r="BS126" s="123">
        <v>101</v>
      </c>
      <c r="BT126" s="67">
        <f t="shared" si="22"/>
        <v>114.25120000000001</v>
      </c>
    </row>
    <row r="127" spans="1:72" ht="75.75" customHeight="1">
      <c r="A127" s="32">
        <v>115</v>
      </c>
      <c r="B127" s="104" t="s">
        <v>343</v>
      </c>
      <c r="C127" s="63" t="s">
        <v>224</v>
      </c>
      <c r="D127" s="124">
        <v>18</v>
      </c>
      <c r="E127" s="107" t="s">
        <v>146</v>
      </c>
      <c r="F127" s="123">
        <v>93.88960000000002</v>
      </c>
      <c r="G127" s="55"/>
      <c r="H127" s="55"/>
      <c r="I127" s="56" t="s">
        <v>40</v>
      </c>
      <c r="J127" s="57">
        <f t="shared" si="37"/>
        <v>1</v>
      </c>
      <c r="K127" s="58" t="s">
        <v>64</v>
      </c>
      <c r="L127" s="58" t="s">
        <v>7</v>
      </c>
      <c r="M127" s="59"/>
      <c r="N127" s="55"/>
      <c r="O127" s="55"/>
      <c r="P127" s="60"/>
      <c r="Q127" s="55"/>
      <c r="R127" s="55"/>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80">
        <f t="shared" si="38"/>
        <v>1690.0128000000002</v>
      </c>
      <c r="BB127" s="81">
        <f t="shared" si="39"/>
        <v>1690.0128000000002</v>
      </c>
      <c r="BC127" s="61" t="str">
        <f t="shared" si="40"/>
        <v>INR  One Thousand Six Hundred &amp; Ninety  and Paise One Only</v>
      </c>
      <c r="BN127" s="101">
        <v>12737</v>
      </c>
      <c r="BO127" s="103">
        <f aca="true" t="shared" si="41" ref="BO127:BO139">BN127*1.12*1.03*1.01</f>
        <v>14840.337232000002</v>
      </c>
      <c r="BP127" s="111">
        <v>83</v>
      </c>
      <c r="BQ127" s="67">
        <f aca="true" t="shared" si="42" ref="BQ127:BQ176">BP127*1.12*1.01</f>
        <v>93.88960000000002</v>
      </c>
      <c r="BS127" s="123">
        <v>83</v>
      </c>
      <c r="BT127" s="67">
        <f t="shared" si="22"/>
        <v>93.88960000000002</v>
      </c>
    </row>
    <row r="128" spans="1:72" ht="75.75" customHeight="1">
      <c r="A128" s="32">
        <v>116</v>
      </c>
      <c r="B128" s="104" t="s">
        <v>344</v>
      </c>
      <c r="C128" s="63" t="s">
        <v>225</v>
      </c>
      <c r="D128" s="124">
        <v>18</v>
      </c>
      <c r="E128" s="107" t="s">
        <v>146</v>
      </c>
      <c r="F128" s="123">
        <v>52.0352</v>
      </c>
      <c r="G128" s="55"/>
      <c r="H128" s="55"/>
      <c r="I128" s="56" t="s">
        <v>40</v>
      </c>
      <c r="J128" s="57">
        <f t="shared" si="37"/>
        <v>1</v>
      </c>
      <c r="K128" s="58" t="s">
        <v>64</v>
      </c>
      <c r="L128" s="58" t="s">
        <v>7</v>
      </c>
      <c r="M128" s="59"/>
      <c r="N128" s="55"/>
      <c r="O128" s="55"/>
      <c r="P128" s="60"/>
      <c r="Q128" s="55"/>
      <c r="R128" s="55"/>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80">
        <f t="shared" si="38"/>
        <v>936.6336000000001</v>
      </c>
      <c r="BB128" s="81">
        <f t="shared" si="39"/>
        <v>936.6336000000001</v>
      </c>
      <c r="BC128" s="61" t="str">
        <f t="shared" si="40"/>
        <v>INR  Nine Hundred &amp; Thirty Six  and Paise Sixty Three Only</v>
      </c>
      <c r="BN128" s="101">
        <v>2997</v>
      </c>
      <c r="BO128" s="103">
        <f t="shared" si="41"/>
        <v>3491.9125920000006</v>
      </c>
      <c r="BP128" s="111">
        <v>46</v>
      </c>
      <c r="BQ128" s="67">
        <f t="shared" si="42"/>
        <v>52.0352</v>
      </c>
      <c r="BS128" s="123">
        <v>46</v>
      </c>
      <c r="BT128" s="67">
        <f t="shared" si="22"/>
        <v>52.0352</v>
      </c>
    </row>
    <row r="129" spans="1:72" ht="77.25" customHeight="1">
      <c r="A129" s="32">
        <v>117</v>
      </c>
      <c r="B129" s="104" t="s">
        <v>345</v>
      </c>
      <c r="C129" s="63" t="s">
        <v>226</v>
      </c>
      <c r="D129" s="124">
        <v>55</v>
      </c>
      <c r="E129" s="107" t="s">
        <v>146</v>
      </c>
      <c r="F129" s="123">
        <v>18.099200000000003</v>
      </c>
      <c r="G129" s="55"/>
      <c r="H129" s="55"/>
      <c r="I129" s="56" t="s">
        <v>40</v>
      </c>
      <c r="J129" s="57">
        <f t="shared" si="37"/>
        <v>1</v>
      </c>
      <c r="K129" s="58" t="s">
        <v>64</v>
      </c>
      <c r="L129" s="58" t="s">
        <v>7</v>
      </c>
      <c r="M129" s="59"/>
      <c r="N129" s="55"/>
      <c r="O129" s="55"/>
      <c r="P129" s="60"/>
      <c r="Q129" s="55"/>
      <c r="R129" s="55"/>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80">
        <f t="shared" si="38"/>
        <v>995.4560000000001</v>
      </c>
      <c r="BB129" s="81">
        <f t="shared" si="39"/>
        <v>995.4560000000001</v>
      </c>
      <c r="BC129" s="61" t="str">
        <f t="shared" si="40"/>
        <v>INR  Nine Hundred &amp; Ninety Five  and Paise Forty Six Only</v>
      </c>
      <c r="BN129" s="100">
        <v>519</v>
      </c>
      <c r="BO129" s="103">
        <f t="shared" si="41"/>
        <v>604.705584</v>
      </c>
      <c r="BP129" s="111">
        <v>16</v>
      </c>
      <c r="BQ129" s="67">
        <f t="shared" si="42"/>
        <v>18.099200000000003</v>
      </c>
      <c r="BS129" s="123">
        <v>16</v>
      </c>
      <c r="BT129" s="67">
        <f t="shared" si="22"/>
        <v>18.099200000000003</v>
      </c>
    </row>
    <row r="130" spans="1:72" ht="66.75" customHeight="1">
      <c r="A130" s="32">
        <v>118</v>
      </c>
      <c r="B130" s="104" t="s">
        <v>346</v>
      </c>
      <c r="C130" s="63" t="s">
        <v>227</v>
      </c>
      <c r="D130" s="124">
        <v>5</v>
      </c>
      <c r="E130" s="107" t="s">
        <v>146</v>
      </c>
      <c r="F130" s="123">
        <v>28.280000000000005</v>
      </c>
      <c r="G130" s="55"/>
      <c r="H130" s="55"/>
      <c r="I130" s="56" t="s">
        <v>40</v>
      </c>
      <c r="J130" s="57">
        <f t="shared" si="37"/>
        <v>1</v>
      </c>
      <c r="K130" s="58" t="s">
        <v>64</v>
      </c>
      <c r="L130" s="58" t="s">
        <v>7</v>
      </c>
      <c r="M130" s="59"/>
      <c r="N130" s="55"/>
      <c r="O130" s="55"/>
      <c r="P130" s="60"/>
      <c r="Q130" s="55"/>
      <c r="R130" s="55"/>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80">
        <f t="shared" si="38"/>
        <v>141.40000000000003</v>
      </c>
      <c r="BB130" s="81">
        <f t="shared" si="39"/>
        <v>141.40000000000003</v>
      </c>
      <c r="BC130" s="61" t="str">
        <f t="shared" si="40"/>
        <v>INR  One Hundred &amp; Forty One  and Paise Forty Only</v>
      </c>
      <c r="BN130" s="100">
        <v>111</v>
      </c>
      <c r="BO130" s="103">
        <f t="shared" si="41"/>
        <v>129.330096</v>
      </c>
      <c r="BP130" s="111">
        <v>25</v>
      </c>
      <c r="BQ130" s="67">
        <f t="shared" si="42"/>
        <v>28.280000000000005</v>
      </c>
      <c r="BS130" s="123">
        <v>25</v>
      </c>
      <c r="BT130" s="67">
        <f t="shared" si="22"/>
        <v>28.280000000000005</v>
      </c>
    </row>
    <row r="131" spans="1:72" ht="68.25" customHeight="1">
      <c r="A131" s="32">
        <v>119</v>
      </c>
      <c r="B131" s="104" t="s">
        <v>347</v>
      </c>
      <c r="C131" s="63" t="s">
        <v>228</v>
      </c>
      <c r="D131" s="124">
        <v>23</v>
      </c>
      <c r="E131" s="107" t="s">
        <v>146</v>
      </c>
      <c r="F131" s="123">
        <v>135.744</v>
      </c>
      <c r="G131" s="55"/>
      <c r="H131" s="55"/>
      <c r="I131" s="56" t="s">
        <v>40</v>
      </c>
      <c r="J131" s="57">
        <f t="shared" si="37"/>
        <v>1</v>
      </c>
      <c r="K131" s="58" t="s">
        <v>64</v>
      </c>
      <c r="L131" s="58" t="s">
        <v>7</v>
      </c>
      <c r="M131" s="59"/>
      <c r="N131" s="55"/>
      <c r="O131" s="55"/>
      <c r="P131" s="60"/>
      <c r="Q131" s="55"/>
      <c r="R131" s="55"/>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80">
        <f t="shared" si="38"/>
        <v>3122.112</v>
      </c>
      <c r="BB131" s="81">
        <f t="shared" si="39"/>
        <v>3122.112</v>
      </c>
      <c r="BC131" s="61" t="str">
        <f t="shared" si="40"/>
        <v>INR  Three Thousand One Hundred &amp; Twenty Two  and Paise Eleven Only</v>
      </c>
      <c r="BN131" s="100">
        <v>202</v>
      </c>
      <c r="BO131" s="103">
        <f t="shared" si="41"/>
        <v>235.35747200000003</v>
      </c>
      <c r="BP131" s="111">
        <v>120</v>
      </c>
      <c r="BQ131" s="67">
        <f t="shared" si="42"/>
        <v>135.744</v>
      </c>
      <c r="BS131" s="123">
        <v>120</v>
      </c>
      <c r="BT131" s="67">
        <f t="shared" si="22"/>
        <v>135.744</v>
      </c>
    </row>
    <row r="132" spans="1:72" ht="71.25" customHeight="1">
      <c r="A132" s="32">
        <v>120</v>
      </c>
      <c r="B132" s="104" t="s">
        <v>348</v>
      </c>
      <c r="C132" s="63" t="s">
        <v>229</v>
      </c>
      <c r="D132" s="124">
        <v>23</v>
      </c>
      <c r="E132" s="107" t="s">
        <v>146</v>
      </c>
      <c r="F132" s="123">
        <v>220.58400000000003</v>
      </c>
      <c r="G132" s="55"/>
      <c r="H132" s="55"/>
      <c r="I132" s="56" t="s">
        <v>40</v>
      </c>
      <c r="J132" s="57">
        <f t="shared" si="37"/>
        <v>1</v>
      </c>
      <c r="K132" s="58" t="s">
        <v>64</v>
      </c>
      <c r="L132" s="58" t="s">
        <v>7</v>
      </c>
      <c r="M132" s="59"/>
      <c r="N132" s="55"/>
      <c r="O132" s="55"/>
      <c r="P132" s="60"/>
      <c r="Q132" s="55"/>
      <c r="R132" s="55"/>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80">
        <f t="shared" si="38"/>
        <v>5073.432000000001</v>
      </c>
      <c r="BB132" s="81">
        <f t="shared" si="39"/>
        <v>5073.432000000001</v>
      </c>
      <c r="BC132" s="61" t="str">
        <f t="shared" si="40"/>
        <v>INR  Five Thousand  &amp;Seventy Three  and Paise Forty Three Only</v>
      </c>
      <c r="BN132" s="100">
        <v>102</v>
      </c>
      <c r="BO132" s="103">
        <f t="shared" si="41"/>
        <v>118.843872</v>
      </c>
      <c r="BP132" s="111">
        <v>195</v>
      </c>
      <c r="BQ132" s="67">
        <f t="shared" si="42"/>
        <v>220.58400000000003</v>
      </c>
      <c r="BS132" s="123">
        <v>195</v>
      </c>
      <c r="BT132" s="67">
        <f t="shared" si="22"/>
        <v>220.58400000000003</v>
      </c>
    </row>
    <row r="133" spans="1:72" ht="75.75" customHeight="1">
      <c r="A133" s="32">
        <v>121</v>
      </c>
      <c r="B133" s="104" t="s">
        <v>349</v>
      </c>
      <c r="C133" s="63" t="s">
        <v>230</v>
      </c>
      <c r="D133" s="124">
        <v>23</v>
      </c>
      <c r="E133" s="107" t="s">
        <v>146</v>
      </c>
      <c r="F133" s="123">
        <v>166.28640000000001</v>
      </c>
      <c r="G133" s="55"/>
      <c r="H133" s="55"/>
      <c r="I133" s="56" t="s">
        <v>40</v>
      </c>
      <c r="J133" s="57">
        <f t="shared" si="37"/>
        <v>1</v>
      </c>
      <c r="K133" s="58" t="s">
        <v>64</v>
      </c>
      <c r="L133" s="58" t="s">
        <v>7</v>
      </c>
      <c r="M133" s="59"/>
      <c r="N133" s="55"/>
      <c r="O133" s="55"/>
      <c r="P133" s="60"/>
      <c r="Q133" s="55"/>
      <c r="R133" s="55"/>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80">
        <f t="shared" si="38"/>
        <v>3824.5872000000004</v>
      </c>
      <c r="BB133" s="81">
        <f t="shared" si="39"/>
        <v>3824.5872000000004</v>
      </c>
      <c r="BC133" s="61" t="str">
        <f t="shared" si="40"/>
        <v>INR  Three Thousand Eight Hundred &amp; Twenty Four  and Paise Fifty Nine Only</v>
      </c>
      <c r="BN133" s="100">
        <v>780</v>
      </c>
      <c r="BO133" s="103">
        <f t="shared" si="41"/>
        <v>908.8060800000002</v>
      </c>
      <c r="BP133" s="111">
        <v>147</v>
      </c>
      <c r="BQ133" s="67">
        <f t="shared" si="42"/>
        <v>166.28640000000001</v>
      </c>
      <c r="BS133" s="123">
        <v>147</v>
      </c>
      <c r="BT133" s="67">
        <f t="shared" si="22"/>
        <v>166.28640000000001</v>
      </c>
    </row>
    <row r="134" spans="1:72" ht="69.75" customHeight="1">
      <c r="A134" s="32">
        <v>122</v>
      </c>
      <c r="B134" s="104" t="s">
        <v>350</v>
      </c>
      <c r="C134" s="63" t="s">
        <v>231</v>
      </c>
      <c r="D134" s="124">
        <v>23</v>
      </c>
      <c r="E134" s="107" t="s">
        <v>146</v>
      </c>
      <c r="F134" s="123">
        <v>96.152</v>
      </c>
      <c r="G134" s="55"/>
      <c r="H134" s="55"/>
      <c r="I134" s="56" t="s">
        <v>40</v>
      </c>
      <c r="J134" s="57">
        <f t="shared" si="37"/>
        <v>1</v>
      </c>
      <c r="K134" s="58" t="s">
        <v>64</v>
      </c>
      <c r="L134" s="58" t="s">
        <v>7</v>
      </c>
      <c r="M134" s="59"/>
      <c r="N134" s="55"/>
      <c r="O134" s="55"/>
      <c r="P134" s="60"/>
      <c r="Q134" s="55"/>
      <c r="R134" s="55"/>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80">
        <f t="shared" si="38"/>
        <v>2211.496</v>
      </c>
      <c r="BB134" s="81">
        <f t="shared" si="39"/>
        <v>2211.496</v>
      </c>
      <c r="BC134" s="61" t="str">
        <f t="shared" si="40"/>
        <v>INR  Two Thousand Two Hundred &amp; Eleven  and Paise Fifty Only</v>
      </c>
      <c r="BN134" s="100">
        <v>76</v>
      </c>
      <c r="BO134" s="103">
        <f t="shared" si="41"/>
        <v>88.550336</v>
      </c>
      <c r="BP134" s="111">
        <v>85</v>
      </c>
      <c r="BQ134" s="67">
        <f t="shared" si="42"/>
        <v>96.152</v>
      </c>
      <c r="BS134" s="123">
        <v>85</v>
      </c>
      <c r="BT134" s="67">
        <f t="shared" si="22"/>
        <v>96.152</v>
      </c>
    </row>
    <row r="135" spans="1:72" ht="70.5" customHeight="1">
      <c r="A135" s="32">
        <v>123</v>
      </c>
      <c r="B135" s="104" t="s">
        <v>351</v>
      </c>
      <c r="C135" s="63" t="s">
        <v>232</v>
      </c>
      <c r="D135" s="124">
        <v>92</v>
      </c>
      <c r="E135" s="107" t="s">
        <v>146</v>
      </c>
      <c r="F135" s="123">
        <v>23.755200000000002</v>
      </c>
      <c r="G135" s="55"/>
      <c r="H135" s="55"/>
      <c r="I135" s="56" t="s">
        <v>40</v>
      </c>
      <c r="J135" s="57">
        <f t="shared" si="37"/>
        <v>1</v>
      </c>
      <c r="K135" s="58" t="s">
        <v>64</v>
      </c>
      <c r="L135" s="58" t="s">
        <v>7</v>
      </c>
      <c r="M135" s="59"/>
      <c r="N135" s="55"/>
      <c r="O135" s="55"/>
      <c r="P135" s="60"/>
      <c r="Q135" s="55"/>
      <c r="R135" s="55"/>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80">
        <f t="shared" si="38"/>
        <v>2185.4784</v>
      </c>
      <c r="BB135" s="81">
        <f t="shared" si="39"/>
        <v>2185.4784</v>
      </c>
      <c r="BC135" s="61" t="str">
        <f t="shared" si="40"/>
        <v>INR  Two Thousand One Hundred &amp; Eighty Five  and Paise Forty Eight Only</v>
      </c>
      <c r="BN135" s="100">
        <v>377</v>
      </c>
      <c r="BO135" s="103">
        <f t="shared" si="41"/>
        <v>439.2562720000001</v>
      </c>
      <c r="BP135" s="111">
        <v>21</v>
      </c>
      <c r="BQ135" s="67">
        <f t="shared" si="42"/>
        <v>23.755200000000002</v>
      </c>
      <c r="BS135" s="123">
        <v>21</v>
      </c>
      <c r="BT135" s="67">
        <f t="shared" si="22"/>
        <v>23.755200000000002</v>
      </c>
    </row>
    <row r="136" spans="1:72" ht="74.25" customHeight="1">
      <c r="A136" s="32">
        <v>124</v>
      </c>
      <c r="B136" s="104" t="s">
        <v>193</v>
      </c>
      <c r="C136" s="63" t="s">
        <v>233</v>
      </c>
      <c r="D136" s="124">
        <v>6</v>
      </c>
      <c r="E136" s="107" t="s">
        <v>146</v>
      </c>
      <c r="F136" s="123">
        <v>37.3296</v>
      </c>
      <c r="G136" s="55"/>
      <c r="H136" s="55"/>
      <c r="I136" s="56" t="s">
        <v>40</v>
      </c>
      <c r="J136" s="57">
        <f t="shared" si="37"/>
        <v>1</v>
      </c>
      <c r="K136" s="58" t="s">
        <v>64</v>
      </c>
      <c r="L136" s="58" t="s">
        <v>7</v>
      </c>
      <c r="M136" s="59"/>
      <c r="N136" s="55"/>
      <c r="O136" s="55"/>
      <c r="P136" s="60"/>
      <c r="Q136" s="55"/>
      <c r="R136" s="55"/>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80">
        <f t="shared" si="38"/>
        <v>223.9776</v>
      </c>
      <c r="BB136" s="81">
        <f t="shared" si="39"/>
        <v>223.9776</v>
      </c>
      <c r="BC136" s="61" t="str">
        <f t="shared" si="40"/>
        <v>INR  Two Hundred &amp; Twenty Three  and Paise Ninety Eight Only</v>
      </c>
      <c r="BN136" s="100">
        <v>971</v>
      </c>
      <c r="BO136" s="103">
        <f t="shared" si="41"/>
        <v>1131.3470560000003</v>
      </c>
      <c r="BP136" s="111">
        <v>33</v>
      </c>
      <c r="BQ136" s="67">
        <f t="shared" si="42"/>
        <v>37.3296</v>
      </c>
      <c r="BS136" s="123">
        <v>33</v>
      </c>
      <c r="BT136" s="67">
        <f t="shared" si="22"/>
        <v>37.3296</v>
      </c>
    </row>
    <row r="137" spans="1:72" ht="70.5" customHeight="1">
      <c r="A137" s="32">
        <v>125</v>
      </c>
      <c r="B137" s="104" t="s">
        <v>352</v>
      </c>
      <c r="C137" s="63" t="s">
        <v>234</v>
      </c>
      <c r="D137" s="124">
        <v>12</v>
      </c>
      <c r="E137" s="107" t="s">
        <v>146</v>
      </c>
      <c r="F137" s="123">
        <v>382.34560000000005</v>
      </c>
      <c r="G137" s="55"/>
      <c r="H137" s="55"/>
      <c r="I137" s="56" t="s">
        <v>40</v>
      </c>
      <c r="J137" s="57">
        <f t="shared" si="37"/>
        <v>1</v>
      </c>
      <c r="K137" s="58" t="s">
        <v>64</v>
      </c>
      <c r="L137" s="58" t="s">
        <v>7</v>
      </c>
      <c r="M137" s="59"/>
      <c r="N137" s="55"/>
      <c r="O137" s="55"/>
      <c r="P137" s="60"/>
      <c r="Q137" s="55"/>
      <c r="R137" s="55"/>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80">
        <f t="shared" si="38"/>
        <v>4588.1472</v>
      </c>
      <c r="BB137" s="81">
        <f t="shared" si="39"/>
        <v>4588.1472</v>
      </c>
      <c r="BC137" s="61" t="str">
        <f t="shared" si="40"/>
        <v>INR  Four Thousand Five Hundred &amp; Eighty Eight  and Paise Fifteen Only</v>
      </c>
      <c r="BN137" s="100">
        <v>456</v>
      </c>
      <c r="BO137" s="103">
        <f t="shared" si="41"/>
        <v>531.302016</v>
      </c>
      <c r="BP137" s="111">
        <v>338</v>
      </c>
      <c r="BQ137" s="67">
        <f t="shared" si="42"/>
        <v>382.34560000000005</v>
      </c>
      <c r="BS137" s="123">
        <v>338</v>
      </c>
      <c r="BT137" s="67">
        <f t="shared" si="22"/>
        <v>382.34560000000005</v>
      </c>
    </row>
    <row r="138" spans="1:72" ht="69.75" customHeight="1">
      <c r="A138" s="32">
        <v>126</v>
      </c>
      <c r="B138" s="104" t="s">
        <v>353</v>
      </c>
      <c r="C138" s="63" t="s">
        <v>235</v>
      </c>
      <c r="D138" s="124">
        <v>12</v>
      </c>
      <c r="E138" s="107" t="s">
        <v>146</v>
      </c>
      <c r="F138" s="123">
        <v>581.4368000000001</v>
      </c>
      <c r="G138" s="55"/>
      <c r="H138" s="55"/>
      <c r="I138" s="56" t="s">
        <v>40</v>
      </c>
      <c r="J138" s="57">
        <f t="shared" si="37"/>
        <v>1</v>
      </c>
      <c r="K138" s="58" t="s">
        <v>64</v>
      </c>
      <c r="L138" s="58" t="s">
        <v>7</v>
      </c>
      <c r="M138" s="59"/>
      <c r="N138" s="55"/>
      <c r="O138" s="55"/>
      <c r="P138" s="60"/>
      <c r="Q138" s="55"/>
      <c r="R138" s="55"/>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80">
        <f t="shared" si="38"/>
        <v>6977.241600000001</v>
      </c>
      <c r="BB138" s="81">
        <f t="shared" si="39"/>
        <v>6977.241600000001</v>
      </c>
      <c r="BC138" s="61" t="str">
        <f t="shared" si="40"/>
        <v>INR  Six Thousand Nine Hundred &amp; Seventy Seven  and Paise Twenty Four Only</v>
      </c>
      <c r="BN138" s="100">
        <v>1524</v>
      </c>
      <c r="BO138" s="103">
        <f t="shared" si="41"/>
        <v>1775.6672640000002</v>
      </c>
      <c r="BP138" s="111">
        <v>514</v>
      </c>
      <c r="BQ138" s="67">
        <f t="shared" si="42"/>
        <v>581.4368000000001</v>
      </c>
      <c r="BS138" s="123">
        <v>514</v>
      </c>
      <c r="BT138" s="67">
        <f t="shared" si="22"/>
        <v>581.4368000000001</v>
      </c>
    </row>
    <row r="139" spans="1:72" ht="79.5" customHeight="1">
      <c r="A139" s="32">
        <v>127</v>
      </c>
      <c r="B139" s="104" t="s">
        <v>354</v>
      </c>
      <c r="C139" s="63" t="s">
        <v>236</v>
      </c>
      <c r="D139" s="124">
        <v>12</v>
      </c>
      <c r="E139" s="107" t="s">
        <v>146</v>
      </c>
      <c r="F139" s="123">
        <v>417.41280000000006</v>
      </c>
      <c r="G139" s="55"/>
      <c r="H139" s="55"/>
      <c r="I139" s="56" t="s">
        <v>40</v>
      </c>
      <c r="J139" s="57">
        <f t="shared" si="37"/>
        <v>1</v>
      </c>
      <c r="K139" s="58" t="s">
        <v>64</v>
      </c>
      <c r="L139" s="58" t="s">
        <v>7</v>
      </c>
      <c r="M139" s="59"/>
      <c r="N139" s="55"/>
      <c r="O139" s="55"/>
      <c r="P139" s="60"/>
      <c r="Q139" s="55"/>
      <c r="R139" s="55"/>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80">
        <f t="shared" si="38"/>
        <v>5008.953600000001</v>
      </c>
      <c r="BB139" s="81">
        <f t="shared" si="39"/>
        <v>5008.953600000001</v>
      </c>
      <c r="BC139" s="61" t="str">
        <f t="shared" si="40"/>
        <v>INR  Five Thousand  &amp;Eight  and Paise Ninety Five Only</v>
      </c>
      <c r="BN139" s="100">
        <v>286</v>
      </c>
      <c r="BO139" s="103">
        <f t="shared" si="41"/>
        <v>333.2288960000001</v>
      </c>
      <c r="BP139" s="111">
        <v>369</v>
      </c>
      <c r="BQ139" s="67">
        <f t="shared" si="42"/>
        <v>417.41280000000006</v>
      </c>
      <c r="BS139" s="123">
        <v>369</v>
      </c>
      <c r="BT139" s="67">
        <f t="shared" si="22"/>
        <v>417.41280000000006</v>
      </c>
    </row>
    <row r="140" spans="1:72" ht="79.5" customHeight="1">
      <c r="A140" s="32">
        <v>128</v>
      </c>
      <c r="B140" s="104" t="s">
        <v>355</v>
      </c>
      <c r="C140" s="63" t="s">
        <v>237</v>
      </c>
      <c r="D140" s="124">
        <v>12</v>
      </c>
      <c r="E140" s="107" t="s">
        <v>146</v>
      </c>
      <c r="F140" s="123">
        <v>296.37440000000004</v>
      </c>
      <c r="G140" s="55"/>
      <c r="H140" s="55"/>
      <c r="I140" s="56" t="s">
        <v>40</v>
      </c>
      <c r="J140" s="57">
        <f t="shared" si="37"/>
        <v>1</v>
      </c>
      <c r="K140" s="58" t="s">
        <v>64</v>
      </c>
      <c r="L140" s="58" t="s">
        <v>7</v>
      </c>
      <c r="M140" s="59"/>
      <c r="N140" s="55"/>
      <c r="O140" s="55"/>
      <c r="P140" s="60"/>
      <c r="Q140" s="55"/>
      <c r="R140" s="55"/>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80">
        <f t="shared" si="38"/>
        <v>3556.4928000000004</v>
      </c>
      <c r="BB140" s="81">
        <f t="shared" si="39"/>
        <v>3556.4928000000004</v>
      </c>
      <c r="BC140" s="61" t="str">
        <f t="shared" si="40"/>
        <v>INR  Three Thousand Five Hundred &amp; Fifty Six  and Paise Forty Nine Only</v>
      </c>
      <c r="BM140" s="100">
        <v>823</v>
      </c>
      <c r="BN140" s="102">
        <f aca="true" t="shared" si="43" ref="BN140:BN145">BM140*1.01</f>
        <v>831.23</v>
      </c>
      <c r="BP140" s="111">
        <v>262</v>
      </c>
      <c r="BQ140" s="67">
        <f t="shared" si="42"/>
        <v>296.37440000000004</v>
      </c>
      <c r="BS140" s="123">
        <v>262</v>
      </c>
      <c r="BT140" s="67">
        <f t="shared" si="22"/>
        <v>296.37440000000004</v>
      </c>
    </row>
    <row r="141" spans="1:72" ht="75" customHeight="1">
      <c r="A141" s="32">
        <v>129</v>
      </c>
      <c r="B141" s="104" t="s">
        <v>356</v>
      </c>
      <c r="C141" s="63" t="s">
        <v>238</v>
      </c>
      <c r="D141" s="124">
        <v>40</v>
      </c>
      <c r="E141" s="107" t="s">
        <v>146</v>
      </c>
      <c r="F141" s="123">
        <v>48.641600000000004</v>
      </c>
      <c r="G141" s="55"/>
      <c r="H141" s="55"/>
      <c r="I141" s="56" t="s">
        <v>40</v>
      </c>
      <c r="J141" s="57">
        <f t="shared" si="37"/>
        <v>1</v>
      </c>
      <c r="K141" s="58" t="s">
        <v>64</v>
      </c>
      <c r="L141" s="58" t="s">
        <v>7</v>
      </c>
      <c r="M141" s="59"/>
      <c r="N141" s="55"/>
      <c r="O141" s="55"/>
      <c r="P141" s="60"/>
      <c r="Q141" s="55"/>
      <c r="R141" s="55"/>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80">
        <f t="shared" si="38"/>
        <v>1945.6640000000002</v>
      </c>
      <c r="BB141" s="81">
        <f t="shared" si="39"/>
        <v>1945.6640000000002</v>
      </c>
      <c r="BC141" s="61" t="str">
        <f t="shared" si="40"/>
        <v>INR  One Thousand Nine Hundred &amp; Forty Five  and Paise Sixty Six Only</v>
      </c>
      <c r="BM141" s="100">
        <v>2210</v>
      </c>
      <c r="BN141" s="102">
        <f t="shared" si="43"/>
        <v>2232.1</v>
      </c>
      <c r="BP141" s="111">
        <v>43</v>
      </c>
      <c r="BQ141" s="67">
        <f t="shared" si="42"/>
        <v>48.641600000000004</v>
      </c>
      <c r="BS141" s="123">
        <v>43</v>
      </c>
      <c r="BT141" s="67">
        <f t="shared" si="22"/>
        <v>48.641600000000004</v>
      </c>
    </row>
    <row r="142" spans="1:72" ht="72.75" customHeight="1">
      <c r="A142" s="32">
        <v>130</v>
      </c>
      <c r="B142" s="104" t="s">
        <v>357</v>
      </c>
      <c r="C142" s="63" t="s">
        <v>239</v>
      </c>
      <c r="D142" s="124">
        <v>4</v>
      </c>
      <c r="E142" s="107" t="s">
        <v>146</v>
      </c>
      <c r="F142" s="123">
        <v>64.47840000000001</v>
      </c>
      <c r="G142" s="55"/>
      <c r="H142" s="55"/>
      <c r="I142" s="56" t="s">
        <v>40</v>
      </c>
      <c r="J142" s="57">
        <f t="shared" si="37"/>
        <v>1</v>
      </c>
      <c r="K142" s="58" t="s">
        <v>64</v>
      </c>
      <c r="L142" s="58" t="s">
        <v>7</v>
      </c>
      <c r="M142" s="59"/>
      <c r="N142" s="55"/>
      <c r="O142" s="55"/>
      <c r="P142" s="60"/>
      <c r="Q142" s="55"/>
      <c r="R142" s="55"/>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80">
        <f t="shared" si="38"/>
        <v>257.91360000000003</v>
      </c>
      <c r="BB142" s="81">
        <f t="shared" si="39"/>
        <v>257.91360000000003</v>
      </c>
      <c r="BC142" s="61" t="str">
        <f t="shared" si="40"/>
        <v>INR  Two Hundred &amp; Fifty Seven  and Paise Ninety One Only</v>
      </c>
      <c r="BM142" s="100">
        <v>3090</v>
      </c>
      <c r="BN142" s="102">
        <f t="shared" si="43"/>
        <v>3120.9</v>
      </c>
      <c r="BP142" s="111">
        <v>57</v>
      </c>
      <c r="BQ142" s="67">
        <f t="shared" si="42"/>
        <v>64.47840000000001</v>
      </c>
      <c r="BS142" s="123">
        <v>57</v>
      </c>
      <c r="BT142" s="67">
        <f t="shared" si="22"/>
        <v>64.47840000000001</v>
      </c>
    </row>
    <row r="143" spans="1:72" ht="59.25" customHeight="1">
      <c r="A143" s="32">
        <v>131</v>
      </c>
      <c r="B143" s="104" t="s">
        <v>358</v>
      </c>
      <c r="C143" s="63" t="s">
        <v>240</v>
      </c>
      <c r="D143" s="124">
        <v>20</v>
      </c>
      <c r="E143" s="107" t="s">
        <v>146</v>
      </c>
      <c r="F143" s="123">
        <v>118.77600000000001</v>
      </c>
      <c r="G143" s="55"/>
      <c r="H143" s="55"/>
      <c r="I143" s="56" t="s">
        <v>40</v>
      </c>
      <c r="J143" s="57">
        <f t="shared" si="37"/>
        <v>1</v>
      </c>
      <c r="K143" s="58" t="s">
        <v>64</v>
      </c>
      <c r="L143" s="58" t="s">
        <v>7</v>
      </c>
      <c r="M143" s="59"/>
      <c r="N143" s="55"/>
      <c r="O143" s="55"/>
      <c r="P143" s="60"/>
      <c r="Q143" s="55"/>
      <c r="R143" s="55"/>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80">
        <f t="shared" si="38"/>
        <v>2375.5200000000004</v>
      </c>
      <c r="BB143" s="81">
        <f t="shared" si="39"/>
        <v>2375.5200000000004</v>
      </c>
      <c r="BC143" s="61" t="str">
        <f t="shared" si="40"/>
        <v>INR  Two Thousand Three Hundred &amp; Seventy Five  and Paise Fifty Two Only</v>
      </c>
      <c r="BM143" s="100">
        <v>439</v>
      </c>
      <c r="BN143" s="102">
        <f t="shared" si="43"/>
        <v>443.39</v>
      </c>
      <c r="BP143" s="111">
        <v>105</v>
      </c>
      <c r="BQ143" s="67">
        <f t="shared" si="42"/>
        <v>118.77600000000001</v>
      </c>
      <c r="BS143" s="123">
        <v>105</v>
      </c>
      <c r="BT143" s="67">
        <f aca="true" t="shared" si="44" ref="BT143:BT178">BS143*1.12*1.01</f>
        <v>118.77600000000001</v>
      </c>
    </row>
    <row r="144" spans="1:72" ht="54">
      <c r="A144" s="32">
        <v>132</v>
      </c>
      <c r="B144" s="104" t="s">
        <v>359</v>
      </c>
      <c r="C144" s="63" t="s">
        <v>241</v>
      </c>
      <c r="D144" s="124">
        <v>24</v>
      </c>
      <c r="E144" s="107" t="s">
        <v>146</v>
      </c>
      <c r="F144" s="123">
        <v>90.49600000000001</v>
      </c>
      <c r="G144" s="55"/>
      <c r="H144" s="55"/>
      <c r="I144" s="56" t="s">
        <v>40</v>
      </c>
      <c r="J144" s="57">
        <f t="shared" si="37"/>
        <v>1</v>
      </c>
      <c r="K144" s="58" t="s">
        <v>64</v>
      </c>
      <c r="L144" s="58" t="s">
        <v>7</v>
      </c>
      <c r="M144" s="59"/>
      <c r="N144" s="55"/>
      <c r="O144" s="55"/>
      <c r="P144" s="60"/>
      <c r="Q144" s="55"/>
      <c r="R144" s="55"/>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80">
        <f t="shared" si="38"/>
        <v>2171.9040000000005</v>
      </c>
      <c r="BB144" s="81">
        <f t="shared" si="39"/>
        <v>2171.9040000000005</v>
      </c>
      <c r="BC144" s="61" t="str">
        <f t="shared" si="40"/>
        <v>INR  Two Thousand One Hundred &amp; Seventy One  and Paise Ninety Only</v>
      </c>
      <c r="BM144" s="100">
        <v>220</v>
      </c>
      <c r="BN144" s="102">
        <f t="shared" si="43"/>
        <v>222.2</v>
      </c>
      <c r="BP144" s="111">
        <v>80</v>
      </c>
      <c r="BQ144" s="67">
        <f t="shared" si="42"/>
        <v>90.49600000000001</v>
      </c>
      <c r="BS144" s="123">
        <v>80</v>
      </c>
      <c r="BT144" s="67">
        <f t="shared" si="44"/>
        <v>90.49600000000001</v>
      </c>
    </row>
    <row r="145" spans="1:72" ht="54">
      <c r="A145" s="32">
        <v>133</v>
      </c>
      <c r="B145" s="104" t="s">
        <v>360</v>
      </c>
      <c r="C145" s="63" t="s">
        <v>242</v>
      </c>
      <c r="D145" s="124">
        <v>10</v>
      </c>
      <c r="E145" s="107" t="s">
        <v>146</v>
      </c>
      <c r="F145" s="123">
        <v>447.95520000000005</v>
      </c>
      <c r="G145" s="55"/>
      <c r="H145" s="55"/>
      <c r="I145" s="56" t="s">
        <v>40</v>
      </c>
      <c r="J145" s="57">
        <f t="shared" si="37"/>
        <v>1</v>
      </c>
      <c r="K145" s="58" t="s">
        <v>64</v>
      </c>
      <c r="L145" s="58" t="s">
        <v>7</v>
      </c>
      <c r="M145" s="59"/>
      <c r="N145" s="55"/>
      <c r="O145" s="55"/>
      <c r="P145" s="60"/>
      <c r="Q145" s="55"/>
      <c r="R145" s="55"/>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80">
        <f t="shared" si="38"/>
        <v>4479.552000000001</v>
      </c>
      <c r="BB145" s="81">
        <f t="shared" si="39"/>
        <v>4479.552000000001</v>
      </c>
      <c r="BC145" s="61" t="str">
        <f t="shared" si="40"/>
        <v>INR  Four Thousand Four Hundred &amp; Seventy Nine  and Paise Fifty Five Only</v>
      </c>
      <c r="BM145" s="100">
        <v>6815</v>
      </c>
      <c r="BN145" s="102">
        <f t="shared" si="43"/>
        <v>6883.15</v>
      </c>
      <c r="BP145" s="111">
        <v>396</v>
      </c>
      <c r="BQ145" s="67">
        <f t="shared" si="42"/>
        <v>447.95520000000005</v>
      </c>
      <c r="BS145" s="123">
        <v>396</v>
      </c>
      <c r="BT145" s="67">
        <f t="shared" si="44"/>
        <v>447.95520000000005</v>
      </c>
    </row>
    <row r="146" spans="1:72" ht="254.25" customHeight="1">
      <c r="A146" s="32">
        <v>134</v>
      </c>
      <c r="B146" s="104" t="s">
        <v>361</v>
      </c>
      <c r="C146" s="63" t="s">
        <v>243</v>
      </c>
      <c r="D146" s="124">
        <v>83</v>
      </c>
      <c r="E146" s="87" t="s">
        <v>168</v>
      </c>
      <c r="F146" s="89">
        <v>50.904</v>
      </c>
      <c r="G146" s="55"/>
      <c r="H146" s="55"/>
      <c r="I146" s="56" t="s">
        <v>40</v>
      </c>
      <c r="J146" s="57">
        <f t="shared" si="37"/>
        <v>1</v>
      </c>
      <c r="K146" s="58" t="s">
        <v>64</v>
      </c>
      <c r="L146" s="58" t="s">
        <v>7</v>
      </c>
      <c r="M146" s="59"/>
      <c r="N146" s="55"/>
      <c r="O146" s="55"/>
      <c r="P146" s="60"/>
      <c r="Q146" s="55"/>
      <c r="R146" s="55"/>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80">
        <f t="shared" si="38"/>
        <v>4225.032</v>
      </c>
      <c r="BB146" s="81">
        <f t="shared" si="39"/>
        <v>4225.032</v>
      </c>
      <c r="BC146" s="61" t="str">
        <f t="shared" si="40"/>
        <v>INR  Four Thousand Two Hundred &amp; Twenty Five  and Paise Three Only</v>
      </c>
      <c r="BP146" s="89">
        <v>45</v>
      </c>
      <c r="BQ146" s="67">
        <f t="shared" si="42"/>
        <v>50.904</v>
      </c>
      <c r="BS146" s="89">
        <v>45</v>
      </c>
      <c r="BT146" s="67">
        <f t="shared" si="44"/>
        <v>50.904</v>
      </c>
    </row>
    <row r="147" spans="1:72" ht="253.5" customHeight="1">
      <c r="A147" s="32">
        <v>135</v>
      </c>
      <c r="B147" s="104" t="s">
        <v>362</v>
      </c>
      <c r="C147" s="63" t="s">
        <v>244</v>
      </c>
      <c r="D147" s="124">
        <v>214</v>
      </c>
      <c r="E147" s="87" t="s">
        <v>168</v>
      </c>
      <c r="F147" s="125">
        <v>64.47840000000001</v>
      </c>
      <c r="G147" s="55"/>
      <c r="H147" s="55"/>
      <c r="I147" s="56" t="s">
        <v>40</v>
      </c>
      <c r="J147" s="57">
        <f t="shared" si="37"/>
        <v>1</v>
      </c>
      <c r="K147" s="58" t="s">
        <v>64</v>
      </c>
      <c r="L147" s="58" t="s">
        <v>7</v>
      </c>
      <c r="M147" s="59"/>
      <c r="N147" s="55"/>
      <c r="O147" s="55"/>
      <c r="P147" s="60"/>
      <c r="Q147" s="55"/>
      <c r="R147" s="55"/>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80">
        <f t="shared" si="38"/>
        <v>13798.377600000002</v>
      </c>
      <c r="BB147" s="81">
        <f t="shared" si="39"/>
        <v>13798.377600000002</v>
      </c>
      <c r="BC147" s="61" t="str">
        <f t="shared" si="40"/>
        <v>INR  Thirteen Thousand Seven Hundred &amp; Ninety Eight  and Paise Thirty Eight Only</v>
      </c>
      <c r="BP147" s="89">
        <v>57</v>
      </c>
      <c r="BQ147" s="67">
        <f t="shared" si="42"/>
        <v>64.47840000000001</v>
      </c>
      <c r="BS147" s="125">
        <v>57</v>
      </c>
      <c r="BT147" s="67">
        <f t="shared" si="44"/>
        <v>64.47840000000001</v>
      </c>
    </row>
    <row r="148" spans="1:72" ht="252.75" customHeight="1">
      <c r="A148" s="32">
        <v>136</v>
      </c>
      <c r="B148" s="104" t="s">
        <v>363</v>
      </c>
      <c r="C148" s="63" t="s">
        <v>245</v>
      </c>
      <c r="D148" s="124">
        <v>40</v>
      </c>
      <c r="E148" s="87" t="s">
        <v>168</v>
      </c>
      <c r="F148" s="125">
        <v>74.6592</v>
      </c>
      <c r="G148" s="55"/>
      <c r="H148" s="55"/>
      <c r="I148" s="56" t="s">
        <v>40</v>
      </c>
      <c r="J148" s="57">
        <f t="shared" si="37"/>
        <v>1</v>
      </c>
      <c r="K148" s="58" t="s">
        <v>64</v>
      </c>
      <c r="L148" s="58" t="s">
        <v>7</v>
      </c>
      <c r="M148" s="59"/>
      <c r="N148" s="55"/>
      <c r="O148" s="55"/>
      <c r="P148" s="60"/>
      <c r="Q148" s="55"/>
      <c r="R148" s="55"/>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80">
        <f t="shared" si="38"/>
        <v>2986.368</v>
      </c>
      <c r="BB148" s="81">
        <f t="shared" si="39"/>
        <v>2986.368</v>
      </c>
      <c r="BC148" s="61" t="str">
        <f t="shared" si="40"/>
        <v>INR  Two Thousand Nine Hundred &amp; Eighty Six  and Paise Thirty Seven Only</v>
      </c>
      <c r="BP148" s="89">
        <v>66</v>
      </c>
      <c r="BQ148" s="67">
        <f t="shared" si="42"/>
        <v>74.6592</v>
      </c>
      <c r="BS148" s="125">
        <v>66</v>
      </c>
      <c r="BT148" s="67">
        <f t="shared" si="44"/>
        <v>74.6592</v>
      </c>
    </row>
    <row r="149" spans="1:72" ht="257.25" customHeight="1">
      <c r="A149" s="32">
        <v>137</v>
      </c>
      <c r="B149" s="104" t="s">
        <v>364</v>
      </c>
      <c r="C149" s="63" t="s">
        <v>246</v>
      </c>
      <c r="D149" s="124">
        <v>36</v>
      </c>
      <c r="E149" s="87" t="s">
        <v>168</v>
      </c>
      <c r="F149" s="125">
        <v>95.02080000000001</v>
      </c>
      <c r="G149" s="55"/>
      <c r="H149" s="55"/>
      <c r="I149" s="56" t="s">
        <v>40</v>
      </c>
      <c r="J149" s="57">
        <f t="shared" si="37"/>
        <v>1</v>
      </c>
      <c r="K149" s="58" t="s">
        <v>64</v>
      </c>
      <c r="L149" s="58" t="s">
        <v>7</v>
      </c>
      <c r="M149" s="59"/>
      <c r="N149" s="55"/>
      <c r="O149" s="55"/>
      <c r="P149" s="60"/>
      <c r="Q149" s="55"/>
      <c r="R149" s="55"/>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80">
        <f t="shared" si="38"/>
        <v>3420.7488000000003</v>
      </c>
      <c r="BB149" s="81">
        <f t="shared" si="39"/>
        <v>3420.7488000000003</v>
      </c>
      <c r="BC149" s="61" t="str">
        <f t="shared" si="40"/>
        <v>INR  Three Thousand Four Hundred &amp; Twenty  and Paise Seventy Five Only</v>
      </c>
      <c r="BP149" s="89">
        <v>84</v>
      </c>
      <c r="BQ149" s="67">
        <f t="shared" si="42"/>
        <v>95.02080000000001</v>
      </c>
      <c r="BS149" s="125">
        <v>84</v>
      </c>
      <c r="BT149" s="67">
        <f t="shared" si="44"/>
        <v>95.02080000000001</v>
      </c>
    </row>
    <row r="150" spans="1:72" ht="254.25" customHeight="1">
      <c r="A150" s="32">
        <v>138</v>
      </c>
      <c r="B150" s="104" t="s">
        <v>365</v>
      </c>
      <c r="C150" s="63" t="s">
        <v>247</v>
      </c>
      <c r="D150" s="124">
        <v>40</v>
      </c>
      <c r="E150" s="87" t="s">
        <v>168</v>
      </c>
      <c r="F150" s="125">
        <v>105.20160000000001</v>
      </c>
      <c r="G150" s="55"/>
      <c r="H150" s="55"/>
      <c r="I150" s="56" t="s">
        <v>40</v>
      </c>
      <c r="J150" s="57">
        <f t="shared" si="37"/>
        <v>1</v>
      </c>
      <c r="K150" s="58" t="s">
        <v>64</v>
      </c>
      <c r="L150" s="58" t="s">
        <v>7</v>
      </c>
      <c r="M150" s="59"/>
      <c r="N150" s="55"/>
      <c r="O150" s="55"/>
      <c r="P150" s="60"/>
      <c r="Q150" s="55"/>
      <c r="R150" s="55"/>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80">
        <f t="shared" si="38"/>
        <v>4208.064</v>
      </c>
      <c r="BB150" s="81">
        <f t="shared" si="39"/>
        <v>4208.064</v>
      </c>
      <c r="BC150" s="61" t="str">
        <f t="shared" si="40"/>
        <v>INR  Four Thousand Two Hundred &amp; Eight  and Paise Six Only</v>
      </c>
      <c r="BP150" s="89">
        <v>93</v>
      </c>
      <c r="BQ150" s="67">
        <f t="shared" si="42"/>
        <v>105.20160000000001</v>
      </c>
      <c r="BS150" s="125">
        <v>93</v>
      </c>
      <c r="BT150" s="67">
        <f t="shared" si="44"/>
        <v>105.20160000000001</v>
      </c>
    </row>
    <row r="151" spans="1:72" ht="54">
      <c r="A151" s="32">
        <v>139</v>
      </c>
      <c r="B151" s="83" t="s">
        <v>366</v>
      </c>
      <c r="C151" s="63" t="s">
        <v>248</v>
      </c>
      <c r="D151" s="124">
        <v>210</v>
      </c>
      <c r="E151" s="87" t="s">
        <v>168</v>
      </c>
      <c r="F151" s="89">
        <v>12.443200000000001</v>
      </c>
      <c r="G151" s="55"/>
      <c r="H151" s="55"/>
      <c r="I151" s="56" t="s">
        <v>40</v>
      </c>
      <c r="J151" s="57">
        <f>IF(I151="Less(-)",-1,1)</f>
        <v>1</v>
      </c>
      <c r="K151" s="58" t="s">
        <v>64</v>
      </c>
      <c r="L151" s="58" t="s">
        <v>7</v>
      </c>
      <c r="M151" s="59"/>
      <c r="N151" s="55"/>
      <c r="O151" s="55"/>
      <c r="P151" s="60"/>
      <c r="Q151" s="55"/>
      <c r="R151" s="55"/>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80">
        <f>total_amount_ba($B$2,$D$2,D151,F151,J151,K151,M151)</f>
        <v>2613.072</v>
      </c>
      <c r="BB151" s="81">
        <f>BA151+SUM(N151:AZ151)</f>
        <v>2613.072</v>
      </c>
      <c r="BC151" s="61" t="str">
        <f>SpellNumber(L151,BB151)</f>
        <v>INR  Two Thousand Six Hundred &amp; Thirteen  and Paise Seven Only</v>
      </c>
      <c r="BP151" s="89">
        <v>11</v>
      </c>
      <c r="BQ151" s="67">
        <f t="shared" si="42"/>
        <v>12.443200000000001</v>
      </c>
      <c r="BS151" s="89">
        <v>11</v>
      </c>
      <c r="BT151" s="67">
        <f t="shared" si="44"/>
        <v>12.443200000000001</v>
      </c>
    </row>
    <row r="152" spans="1:72" ht="54">
      <c r="A152" s="32">
        <v>140</v>
      </c>
      <c r="B152" s="83" t="s">
        <v>367</v>
      </c>
      <c r="C152" s="63" t="s">
        <v>249</v>
      </c>
      <c r="D152" s="124">
        <v>14</v>
      </c>
      <c r="E152" s="88" t="s">
        <v>387</v>
      </c>
      <c r="F152" s="89">
        <v>39.592000000000006</v>
      </c>
      <c r="G152" s="55"/>
      <c r="H152" s="55"/>
      <c r="I152" s="56" t="s">
        <v>40</v>
      </c>
      <c r="J152" s="57">
        <f aca="true" t="shared" si="45" ref="J152:J176">IF(I152="Less(-)",-1,1)</f>
        <v>1</v>
      </c>
      <c r="K152" s="58" t="s">
        <v>64</v>
      </c>
      <c r="L152" s="58" t="s">
        <v>7</v>
      </c>
      <c r="M152" s="59"/>
      <c r="N152" s="55"/>
      <c r="O152" s="55"/>
      <c r="P152" s="60"/>
      <c r="Q152" s="55"/>
      <c r="R152" s="55"/>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80">
        <f aca="true" t="shared" si="46" ref="BA152:BA176">total_amount_ba($B$2,$D$2,D152,F152,J152,K152,M152)</f>
        <v>554.2880000000001</v>
      </c>
      <c r="BB152" s="81">
        <f aca="true" t="shared" si="47" ref="BB152:BB176">BA152+SUM(N152:AZ152)</f>
        <v>554.2880000000001</v>
      </c>
      <c r="BC152" s="61" t="str">
        <f aca="true" t="shared" si="48" ref="BC152:BC176">SpellNumber(L152,BB152)</f>
        <v>INR  Five Hundred &amp; Fifty Four  and Paise Twenty Nine Only</v>
      </c>
      <c r="BP152" s="89">
        <v>35</v>
      </c>
      <c r="BQ152" s="67">
        <f t="shared" si="42"/>
        <v>39.592000000000006</v>
      </c>
      <c r="BS152" s="89">
        <v>35</v>
      </c>
      <c r="BT152" s="67">
        <f t="shared" si="44"/>
        <v>39.592000000000006</v>
      </c>
    </row>
    <row r="153" spans="1:72" ht="54">
      <c r="A153" s="32">
        <v>141</v>
      </c>
      <c r="B153" s="83" t="s">
        <v>368</v>
      </c>
      <c r="C153" s="63" t="s">
        <v>250</v>
      </c>
      <c r="D153" s="124">
        <v>12</v>
      </c>
      <c r="E153" s="88" t="s">
        <v>387</v>
      </c>
      <c r="F153" s="89">
        <v>45.248000000000005</v>
      </c>
      <c r="G153" s="55"/>
      <c r="H153" s="55"/>
      <c r="I153" s="56" t="s">
        <v>40</v>
      </c>
      <c r="J153" s="57">
        <f t="shared" si="45"/>
        <v>1</v>
      </c>
      <c r="K153" s="58" t="s">
        <v>64</v>
      </c>
      <c r="L153" s="58" t="s">
        <v>7</v>
      </c>
      <c r="M153" s="59"/>
      <c r="N153" s="55"/>
      <c r="O153" s="55"/>
      <c r="P153" s="60"/>
      <c r="Q153" s="55"/>
      <c r="R153" s="55"/>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80">
        <f t="shared" si="46"/>
        <v>542.9760000000001</v>
      </c>
      <c r="BB153" s="81">
        <f t="shared" si="47"/>
        <v>542.9760000000001</v>
      </c>
      <c r="BC153" s="61" t="str">
        <f t="shared" si="48"/>
        <v>INR  Five Hundred &amp; Forty Two  and Paise Ninety Eight Only</v>
      </c>
      <c r="BP153" s="89">
        <v>40</v>
      </c>
      <c r="BQ153" s="67">
        <f t="shared" si="42"/>
        <v>45.248000000000005</v>
      </c>
      <c r="BS153" s="89">
        <v>40</v>
      </c>
      <c r="BT153" s="67">
        <f t="shared" si="44"/>
        <v>45.248000000000005</v>
      </c>
    </row>
    <row r="154" spans="1:72" ht="54">
      <c r="A154" s="32">
        <v>142</v>
      </c>
      <c r="B154" s="83" t="s">
        <v>195</v>
      </c>
      <c r="C154" s="63" t="s">
        <v>251</v>
      </c>
      <c r="D154" s="124">
        <v>12</v>
      </c>
      <c r="E154" s="88" t="s">
        <v>387</v>
      </c>
      <c r="F154" s="89">
        <v>50.904</v>
      </c>
      <c r="G154" s="55"/>
      <c r="H154" s="55"/>
      <c r="I154" s="56" t="s">
        <v>40</v>
      </c>
      <c r="J154" s="57">
        <f t="shared" si="45"/>
        <v>1</v>
      </c>
      <c r="K154" s="58" t="s">
        <v>64</v>
      </c>
      <c r="L154" s="58" t="s">
        <v>7</v>
      </c>
      <c r="M154" s="59"/>
      <c r="N154" s="55"/>
      <c r="O154" s="55"/>
      <c r="P154" s="60"/>
      <c r="Q154" s="55"/>
      <c r="R154" s="55"/>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80">
        <f t="shared" si="46"/>
        <v>610.8480000000001</v>
      </c>
      <c r="BB154" s="81">
        <f t="shared" si="47"/>
        <v>610.8480000000001</v>
      </c>
      <c r="BC154" s="61" t="str">
        <f t="shared" si="48"/>
        <v>INR  Six Hundred &amp; Ten  and Paise Eighty Five Only</v>
      </c>
      <c r="BP154" s="89">
        <v>45</v>
      </c>
      <c r="BQ154" s="67">
        <f t="shared" si="42"/>
        <v>50.904</v>
      </c>
      <c r="BS154" s="89">
        <v>45</v>
      </c>
      <c r="BT154" s="67">
        <f t="shared" si="44"/>
        <v>50.904</v>
      </c>
    </row>
    <row r="155" spans="1:72" ht="79.5" customHeight="1">
      <c r="A155" s="32">
        <v>143</v>
      </c>
      <c r="B155" s="83" t="s">
        <v>369</v>
      </c>
      <c r="C155" s="63" t="s">
        <v>252</v>
      </c>
      <c r="D155" s="124">
        <v>12</v>
      </c>
      <c r="E155" s="88" t="s">
        <v>387</v>
      </c>
      <c r="F155" s="89">
        <v>99.54560000000001</v>
      </c>
      <c r="G155" s="55"/>
      <c r="H155" s="55"/>
      <c r="I155" s="56" t="s">
        <v>40</v>
      </c>
      <c r="J155" s="57">
        <f t="shared" si="45"/>
        <v>1</v>
      </c>
      <c r="K155" s="58" t="s">
        <v>64</v>
      </c>
      <c r="L155" s="58" t="s">
        <v>7</v>
      </c>
      <c r="M155" s="59"/>
      <c r="N155" s="55"/>
      <c r="O155" s="55"/>
      <c r="P155" s="60"/>
      <c r="Q155" s="55"/>
      <c r="R155" s="55"/>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80">
        <f t="shared" si="46"/>
        <v>1194.5472</v>
      </c>
      <c r="BB155" s="81">
        <f t="shared" si="47"/>
        <v>1194.5472</v>
      </c>
      <c r="BC155" s="61" t="str">
        <f t="shared" si="48"/>
        <v>INR  One Thousand One Hundred &amp; Ninety Four  and Paise Fifty Five Only</v>
      </c>
      <c r="BP155" s="89">
        <v>88</v>
      </c>
      <c r="BQ155" s="67">
        <f t="shared" si="42"/>
        <v>99.54560000000001</v>
      </c>
      <c r="BS155" s="89">
        <v>88</v>
      </c>
      <c r="BT155" s="67">
        <f t="shared" si="44"/>
        <v>99.54560000000001</v>
      </c>
    </row>
    <row r="156" spans="1:72" ht="32.25" customHeight="1">
      <c r="A156" s="32">
        <v>144</v>
      </c>
      <c r="B156" s="83" t="s">
        <v>370</v>
      </c>
      <c r="C156" s="63" t="s">
        <v>253</v>
      </c>
      <c r="D156" s="124">
        <v>8</v>
      </c>
      <c r="E156" s="88" t="s">
        <v>387</v>
      </c>
      <c r="F156" s="89">
        <v>37.3296</v>
      </c>
      <c r="G156" s="55"/>
      <c r="H156" s="55"/>
      <c r="I156" s="56" t="s">
        <v>40</v>
      </c>
      <c r="J156" s="57">
        <f t="shared" si="45"/>
        <v>1</v>
      </c>
      <c r="K156" s="58" t="s">
        <v>64</v>
      </c>
      <c r="L156" s="58" t="s">
        <v>7</v>
      </c>
      <c r="M156" s="59"/>
      <c r="N156" s="55"/>
      <c r="O156" s="55"/>
      <c r="P156" s="60"/>
      <c r="Q156" s="55"/>
      <c r="R156" s="55"/>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80">
        <f t="shared" si="46"/>
        <v>298.6368</v>
      </c>
      <c r="BB156" s="81">
        <f t="shared" si="47"/>
        <v>298.6368</v>
      </c>
      <c r="BC156" s="61" t="str">
        <f t="shared" si="48"/>
        <v>INR  Two Hundred &amp; Ninety Eight  and Paise Sixty Four Only</v>
      </c>
      <c r="BP156" s="89">
        <v>33</v>
      </c>
      <c r="BQ156" s="67">
        <f t="shared" si="42"/>
        <v>37.3296</v>
      </c>
      <c r="BS156" s="89">
        <v>33</v>
      </c>
      <c r="BT156" s="67">
        <f t="shared" si="44"/>
        <v>37.3296</v>
      </c>
    </row>
    <row r="157" spans="1:72" ht="28.5" customHeight="1">
      <c r="A157" s="32">
        <v>145</v>
      </c>
      <c r="B157" s="83" t="s">
        <v>371</v>
      </c>
      <c r="C157" s="63" t="s">
        <v>254</v>
      </c>
      <c r="D157" s="124">
        <v>7</v>
      </c>
      <c r="E157" s="88" t="s">
        <v>387</v>
      </c>
      <c r="F157" s="89">
        <v>174.2048</v>
      </c>
      <c r="G157" s="55"/>
      <c r="H157" s="55"/>
      <c r="I157" s="56" t="s">
        <v>40</v>
      </c>
      <c r="J157" s="57">
        <f t="shared" si="45"/>
        <v>1</v>
      </c>
      <c r="K157" s="58" t="s">
        <v>64</v>
      </c>
      <c r="L157" s="58" t="s">
        <v>7</v>
      </c>
      <c r="M157" s="59"/>
      <c r="N157" s="55"/>
      <c r="O157" s="55"/>
      <c r="P157" s="60"/>
      <c r="Q157" s="55"/>
      <c r="R157" s="55"/>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80">
        <f t="shared" si="46"/>
        <v>1219.4336</v>
      </c>
      <c r="BB157" s="81">
        <f t="shared" si="47"/>
        <v>1219.4336</v>
      </c>
      <c r="BC157" s="61" t="str">
        <f t="shared" si="48"/>
        <v>INR  One Thousand Two Hundred &amp; Nineteen  and Paise Forty Three Only</v>
      </c>
      <c r="BP157" s="89">
        <v>154</v>
      </c>
      <c r="BQ157" s="67">
        <f t="shared" si="42"/>
        <v>174.2048</v>
      </c>
      <c r="BS157" s="89">
        <v>154</v>
      </c>
      <c r="BT157" s="67">
        <f t="shared" si="44"/>
        <v>174.2048</v>
      </c>
    </row>
    <row r="158" spans="1:72" ht="96" customHeight="1">
      <c r="A158" s="32">
        <v>146</v>
      </c>
      <c r="B158" s="83" t="s">
        <v>449</v>
      </c>
      <c r="C158" s="63" t="s">
        <v>255</v>
      </c>
      <c r="D158" s="124">
        <v>5</v>
      </c>
      <c r="E158" s="88" t="s">
        <v>387</v>
      </c>
      <c r="F158" s="89">
        <v>3736.3536000000004</v>
      </c>
      <c r="G158" s="55"/>
      <c r="H158" s="55"/>
      <c r="I158" s="56" t="s">
        <v>40</v>
      </c>
      <c r="J158" s="57">
        <f t="shared" si="45"/>
        <v>1</v>
      </c>
      <c r="K158" s="58" t="s">
        <v>64</v>
      </c>
      <c r="L158" s="58" t="s">
        <v>7</v>
      </c>
      <c r="M158" s="59"/>
      <c r="N158" s="55"/>
      <c r="O158" s="55"/>
      <c r="P158" s="60"/>
      <c r="Q158" s="55"/>
      <c r="R158" s="55"/>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80">
        <f t="shared" si="46"/>
        <v>18681.768000000004</v>
      </c>
      <c r="BB158" s="81">
        <f t="shared" si="47"/>
        <v>18681.768000000004</v>
      </c>
      <c r="BC158" s="61" t="str">
        <f t="shared" si="48"/>
        <v>INR  Eighteen Thousand Six Hundred &amp; Eighty One  and Paise Seventy Seven Only</v>
      </c>
      <c r="BP158" s="89">
        <v>3923</v>
      </c>
      <c r="BQ158" s="67">
        <f t="shared" si="42"/>
        <v>4437.6976</v>
      </c>
      <c r="BS158" s="89">
        <v>3303</v>
      </c>
      <c r="BT158" s="67">
        <f t="shared" si="44"/>
        <v>3736.3536000000004</v>
      </c>
    </row>
    <row r="159" spans="1:72" ht="200.25" customHeight="1">
      <c r="A159" s="32">
        <v>147</v>
      </c>
      <c r="B159" s="104" t="s">
        <v>372</v>
      </c>
      <c r="C159" s="63" t="s">
        <v>256</v>
      </c>
      <c r="D159" s="124">
        <v>12</v>
      </c>
      <c r="E159" s="87" t="s">
        <v>146</v>
      </c>
      <c r="F159" s="125">
        <v>2497.6896</v>
      </c>
      <c r="G159" s="55"/>
      <c r="H159" s="55"/>
      <c r="I159" s="56" t="s">
        <v>40</v>
      </c>
      <c r="J159" s="57">
        <f t="shared" si="45"/>
        <v>1</v>
      </c>
      <c r="K159" s="58" t="s">
        <v>64</v>
      </c>
      <c r="L159" s="58" t="s">
        <v>7</v>
      </c>
      <c r="M159" s="59"/>
      <c r="N159" s="55"/>
      <c r="O159" s="55"/>
      <c r="P159" s="60"/>
      <c r="Q159" s="55"/>
      <c r="R159" s="55"/>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80">
        <f t="shared" si="46"/>
        <v>29972.275200000004</v>
      </c>
      <c r="BB159" s="81">
        <f t="shared" si="47"/>
        <v>29972.275200000004</v>
      </c>
      <c r="BC159" s="61" t="str">
        <f t="shared" si="48"/>
        <v>INR  Twenty Nine Thousand Nine Hundred &amp; Seventy Two  and Paise Twenty Eight Only</v>
      </c>
      <c r="BP159" s="89">
        <v>2208</v>
      </c>
      <c r="BQ159" s="67">
        <f t="shared" si="42"/>
        <v>2497.6896</v>
      </c>
      <c r="BS159" s="125">
        <v>2208</v>
      </c>
      <c r="BT159" s="67">
        <f t="shared" si="44"/>
        <v>2497.6896</v>
      </c>
    </row>
    <row r="160" spans="1:72" ht="67.5" customHeight="1">
      <c r="A160" s="32">
        <v>148</v>
      </c>
      <c r="B160" s="104" t="s">
        <v>373</v>
      </c>
      <c r="C160" s="63" t="s">
        <v>257</v>
      </c>
      <c r="D160" s="124">
        <v>26</v>
      </c>
      <c r="E160" s="87" t="s">
        <v>146</v>
      </c>
      <c r="F160" s="125">
        <v>84.84000000000002</v>
      </c>
      <c r="G160" s="55"/>
      <c r="H160" s="55"/>
      <c r="I160" s="56" t="s">
        <v>40</v>
      </c>
      <c r="J160" s="57">
        <f t="shared" si="45"/>
        <v>1</v>
      </c>
      <c r="K160" s="58" t="s">
        <v>64</v>
      </c>
      <c r="L160" s="58" t="s">
        <v>7</v>
      </c>
      <c r="M160" s="59"/>
      <c r="N160" s="55"/>
      <c r="O160" s="55"/>
      <c r="P160" s="60"/>
      <c r="Q160" s="55"/>
      <c r="R160" s="55"/>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80">
        <f t="shared" si="46"/>
        <v>2205.8400000000006</v>
      </c>
      <c r="BB160" s="81">
        <f t="shared" si="47"/>
        <v>2205.8400000000006</v>
      </c>
      <c r="BC160" s="61" t="str">
        <f t="shared" si="48"/>
        <v>INR  Two Thousand Two Hundred &amp; Five  and Paise Eighty Four Only</v>
      </c>
      <c r="BP160" s="89">
        <v>75</v>
      </c>
      <c r="BQ160" s="67">
        <f t="shared" si="42"/>
        <v>84.84000000000002</v>
      </c>
      <c r="BS160" s="125">
        <v>75</v>
      </c>
      <c r="BT160" s="67">
        <f t="shared" si="44"/>
        <v>84.84000000000002</v>
      </c>
    </row>
    <row r="161" spans="1:72" ht="82.5" customHeight="1">
      <c r="A161" s="32">
        <v>149</v>
      </c>
      <c r="B161" s="104" t="s">
        <v>374</v>
      </c>
      <c r="C161" s="63" t="s">
        <v>258</v>
      </c>
      <c r="D161" s="124">
        <v>40</v>
      </c>
      <c r="E161" s="87" t="s">
        <v>146</v>
      </c>
      <c r="F161" s="125">
        <v>132.35040000000004</v>
      </c>
      <c r="G161" s="55"/>
      <c r="H161" s="55"/>
      <c r="I161" s="56" t="s">
        <v>40</v>
      </c>
      <c r="J161" s="57">
        <f t="shared" si="45"/>
        <v>1</v>
      </c>
      <c r="K161" s="58" t="s">
        <v>64</v>
      </c>
      <c r="L161" s="58" t="s">
        <v>7</v>
      </c>
      <c r="M161" s="59"/>
      <c r="N161" s="55"/>
      <c r="O161" s="55"/>
      <c r="P161" s="60"/>
      <c r="Q161" s="55"/>
      <c r="R161" s="55"/>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80">
        <f t="shared" si="46"/>
        <v>5294.016000000001</v>
      </c>
      <c r="BB161" s="81">
        <f t="shared" si="47"/>
        <v>5294.016000000001</v>
      </c>
      <c r="BC161" s="61" t="str">
        <f t="shared" si="48"/>
        <v>INR  Five Thousand Two Hundred &amp; Ninety Four  and Paise Two Only</v>
      </c>
      <c r="BP161" s="89">
        <v>117</v>
      </c>
      <c r="BQ161" s="67">
        <f t="shared" si="42"/>
        <v>132.35040000000004</v>
      </c>
      <c r="BS161" s="125">
        <v>117</v>
      </c>
      <c r="BT161" s="67">
        <f t="shared" si="44"/>
        <v>132.35040000000004</v>
      </c>
    </row>
    <row r="162" spans="1:72" ht="72" customHeight="1">
      <c r="A162" s="32">
        <v>150</v>
      </c>
      <c r="B162" s="112" t="s">
        <v>450</v>
      </c>
      <c r="C162" s="63" t="s">
        <v>259</v>
      </c>
      <c r="D162" s="124">
        <v>12</v>
      </c>
      <c r="E162" s="87" t="s">
        <v>146</v>
      </c>
      <c r="F162" s="125">
        <v>669.6704000000001</v>
      </c>
      <c r="G162" s="55"/>
      <c r="H162" s="55"/>
      <c r="I162" s="56" t="s">
        <v>40</v>
      </c>
      <c r="J162" s="57">
        <f>IF(I162="Less(-)",-1,1)</f>
        <v>1</v>
      </c>
      <c r="K162" s="58" t="s">
        <v>64</v>
      </c>
      <c r="L162" s="58" t="s">
        <v>7</v>
      </c>
      <c r="M162" s="59"/>
      <c r="N162" s="55"/>
      <c r="O162" s="55"/>
      <c r="P162" s="60"/>
      <c r="Q162" s="55"/>
      <c r="R162" s="55"/>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80">
        <f>total_amount_ba($B$2,$D$2,D162,F162,J162,K162,M162)</f>
        <v>8036.0448000000015</v>
      </c>
      <c r="BB162" s="81">
        <f>BA162+SUM(N162:AZ162)</f>
        <v>8036.0448000000015</v>
      </c>
      <c r="BC162" s="61" t="str">
        <f>SpellNumber(L162,BB162)</f>
        <v>INR  Eight Thousand  &amp;Thirty Six  and Paise Four Only</v>
      </c>
      <c r="BP162" s="89">
        <v>187</v>
      </c>
      <c r="BQ162" s="67">
        <f t="shared" si="42"/>
        <v>211.53440000000003</v>
      </c>
      <c r="BS162" s="125">
        <v>592</v>
      </c>
      <c r="BT162" s="67">
        <f t="shared" si="44"/>
        <v>669.6704000000001</v>
      </c>
    </row>
    <row r="163" spans="1:72" ht="84.75" customHeight="1">
      <c r="A163" s="32">
        <v>151</v>
      </c>
      <c r="B163" s="104" t="s">
        <v>375</v>
      </c>
      <c r="C163" s="63" t="s">
        <v>260</v>
      </c>
      <c r="D163" s="124">
        <v>26</v>
      </c>
      <c r="E163" s="87" t="s">
        <v>146</v>
      </c>
      <c r="F163" s="125">
        <v>211.53440000000003</v>
      </c>
      <c r="G163" s="55"/>
      <c r="H163" s="55"/>
      <c r="I163" s="56" t="s">
        <v>40</v>
      </c>
      <c r="J163" s="57">
        <f t="shared" si="45"/>
        <v>1</v>
      </c>
      <c r="K163" s="58" t="s">
        <v>64</v>
      </c>
      <c r="L163" s="58" t="s">
        <v>7</v>
      </c>
      <c r="M163" s="59"/>
      <c r="N163" s="55"/>
      <c r="O163" s="55"/>
      <c r="P163" s="60"/>
      <c r="Q163" s="55"/>
      <c r="R163" s="55"/>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80">
        <f t="shared" si="46"/>
        <v>5499.894400000001</v>
      </c>
      <c r="BB163" s="81">
        <f t="shared" si="47"/>
        <v>5499.894400000001</v>
      </c>
      <c r="BC163" s="61" t="str">
        <f t="shared" si="48"/>
        <v>INR  Five Thousand Four Hundred &amp; Ninety Nine  and Paise Eighty Nine Only</v>
      </c>
      <c r="BP163" s="89">
        <v>539</v>
      </c>
      <c r="BQ163" s="67">
        <f t="shared" si="42"/>
        <v>609.7168</v>
      </c>
      <c r="BS163" s="125">
        <v>187</v>
      </c>
      <c r="BT163" s="67">
        <f t="shared" si="44"/>
        <v>211.53440000000003</v>
      </c>
    </row>
    <row r="164" spans="1:72" ht="71.25" customHeight="1">
      <c r="A164" s="32">
        <v>152</v>
      </c>
      <c r="B164" s="104" t="s">
        <v>376</v>
      </c>
      <c r="C164" s="63" t="s">
        <v>261</v>
      </c>
      <c r="D164" s="124">
        <v>38</v>
      </c>
      <c r="E164" s="87" t="s">
        <v>146</v>
      </c>
      <c r="F164" s="125">
        <v>609.7168</v>
      </c>
      <c r="G164" s="55"/>
      <c r="H164" s="55"/>
      <c r="I164" s="56" t="s">
        <v>40</v>
      </c>
      <c r="J164" s="57">
        <f t="shared" si="45"/>
        <v>1</v>
      </c>
      <c r="K164" s="58" t="s">
        <v>64</v>
      </c>
      <c r="L164" s="58" t="s">
        <v>7</v>
      </c>
      <c r="M164" s="59"/>
      <c r="N164" s="55"/>
      <c r="O164" s="55"/>
      <c r="P164" s="60"/>
      <c r="Q164" s="55"/>
      <c r="R164" s="55"/>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80">
        <f t="shared" si="46"/>
        <v>23169.238400000002</v>
      </c>
      <c r="BB164" s="81">
        <f t="shared" si="47"/>
        <v>23169.238400000002</v>
      </c>
      <c r="BC164" s="61" t="str">
        <f t="shared" si="48"/>
        <v>INR  Twenty Three Thousand One Hundred &amp; Sixty Nine  and Paise Twenty Four Only</v>
      </c>
      <c r="BP164" s="89">
        <v>815</v>
      </c>
      <c r="BQ164" s="67">
        <f t="shared" si="42"/>
        <v>921.9280000000001</v>
      </c>
      <c r="BS164" s="125">
        <v>539</v>
      </c>
      <c r="BT164" s="67">
        <f t="shared" si="44"/>
        <v>609.7168</v>
      </c>
    </row>
    <row r="165" spans="1:72" ht="70.5" customHeight="1">
      <c r="A165" s="32">
        <v>153</v>
      </c>
      <c r="B165" s="104" t="s">
        <v>377</v>
      </c>
      <c r="C165" s="63" t="s">
        <v>262</v>
      </c>
      <c r="D165" s="124">
        <v>50</v>
      </c>
      <c r="E165" s="87" t="s">
        <v>146</v>
      </c>
      <c r="F165" s="125">
        <v>921.9280000000001</v>
      </c>
      <c r="G165" s="55"/>
      <c r="H165" s="55"/>
      <c r="I165" s="56" t="s">
        <v>40</v>
      </c>
      <c r="J165" s="57">
        <f t="shared" si="45"/>
        <v>1</v>
      </c>
      <c r="K165" s="58" t="s">
        <v>64</v>
      </c>
      <c r="L165" s="58" t="s">
        <v>7</v>
      </c>
      <c r="M165" s="59"/>
      <c r="N165" s="55"/>
      <c r="O165" s="55"/>
      <c r="P165" s="60"/>
      <c r="Q165" s="55"/>
      <c r="R165" s="55"/>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80">
        <f t="shared" si="46"/>
        <v>46096.40000000001</v>
      </c>
      <c r="BB165" s="81">
        <f t="shared" si="47"/>
        <v>46096.40000000001</v>
      </c>
      <c r="BC165" s="61" t="str">
        <f t="shared" si="48"/>
        <v>INR  Forty Six Thousand  &amp;Ninety Six  and Paise Forty Only</v>
      </c>
      <c r="BP165" s="89">
        <v>1251</v>
      </c>
      <c r="BQ165" s="67">
        <f t="shared" si="42"/>
        <v>1415.1312</v>
      </c>
      <c r="BS165" s="125">
        <v>815</v>
      </c>
      <c r="BT165" s="67">
        <f t="shared" si="44"/>
        <v>921.9280000000001</v>
      </c>
    </row>
    <row r="166" spans="1:72" ht="81.75" customHeight="1">
      <c r="A166" s="32">
        <v>154</v>
      </c>
      <c r="B166" s="104" t="s">
        <v>378</v>
      </c>
      <c r="C166" s="63" t="s">
        <v>263</v>
      </c>
      <c r="D166" s="124">
        <v>12</v>
      </c>
      <c r="E166" s="87" t="s">
        <v>146</v>
      </c>
      <c r="F166" s="125">
        <v>1415.1312</v>
      </c>
      <c r="G166" s="55"/>
      <c r="H166" s="55"/>
      <c r="I166" s="56" t="s">
        <v>40</v>
      </c>
      <c r="J166" s="57">
        <f t="shared" si="45"/>
        <v>1</v>
      </c>
      <c r="K166" s="58" t="s">
        <v>64</v>
      </c>
      <c r="L166" s="58" t="s">
        <v>7</v>
      </c>
      <c r="M166" s="59"/>
      <c r="N166" s="55"/>
      <c r="O166" s="55"/>
      <c r="P166" s="60"/>
      <c r="Q166" s="55"/>
      <c r="R166" s="55"/>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80">
        <f t="shared" si="46"/>
        <v>16981.5744</v>
      </c>
      <c r="BB166" s="81">
        <f t="shared" si="47"/>
        <v>16981.5744</v>
      </c>
      <c r="BC166" s="61" t="str">
        <f t="shared" si="48"/>
        <v>INR  Sixteen Thousand Nine Hundred &amp; Eighty One  and Paise Fifty Seven Only</v>
      </c>
      <c r="BP166" s="89">
        <v>452</v>
      </c>
      <c r="BQ166" s="67">
        <f t="shared" si="42"/>
        <v>511.3024000000001</v>
      </c>
      <c r="BS166" s="125">
        <v>1251</v>
      </c>
      <c r="BT166" s="67">
        <f t="shared" si="44"/>
        <v>1415.1312</v>
      </c>
    </row>
    <row r="167" spans="1:72" ht="71.25">
      <c r="A167" s="32">
        <v>155</v>
      </c>
      <c r="B167" s="104" t="s">
        <v>379</v>
      </c>
      <c r="C167" s="63" t="s">
        <v>264</v>
      </c>
      <c r="D167" s="124">
        <v>12</v>
      </c>
      <c r="E167" s="87" t="s">
        <v>146</v>
      </c>
      <c r="F167" s="125">
        <v>511.3024000000001</v>
      </c>
      <c r="G167" s="55"/>
      <c r="H167" s="55"/>
      <c r="I167" s="56" t="s">
        <v>40</v>
      </c>
      <c r="J167" s="57">
        <f t="shared" si="45"/>
        <v>1</v>
      </c>
      <c r="K167" s="58" t="s">
        <v>64</v>
      </c>
      <c r="L167" s="58" t="s">
        <v>7</v>
      </c>
      <c r="M167" s="59"/>
      <c r="N167" s="55"/>
      <c r="O167" s="55"/>
      <c r="P167" s="60"/>
      <c r="Q167" s="55"/>
      <c r="R167" s="55"/>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80">
        <f t="shared" si="46"/>
        <v>6135.628800000001</v>
      </c>
      <c r="BB167" s="81">
        <f t="shared" si="47"/>
        <v>6135.628800000001</v>
      </c>
      <c r="BC167" s="61" t="str">
        <f t="shared" si="48"/>
        <v>INR  Six Thousand One Hundred &amp; Thirty Five  and Paise Sixty Three Only</v>
      </c>
      <c r="BP167" s="89">
        <v>85</v>
      </c>
      <c r="BQ167" s="67">
        <f t="shared" si="42"/>
        <v>96.152</v>
      </c>
      <c r="BS167" s="125">
        <v>452</v>
      </c>
      <c r="BT167" s="67">
        <f t="shared" si="44"/>
        <v>511.3024000000001</v>
      </c>
    </row>
    <row r="168" spans="1:72" ht="54">
      <c r="A168" s="32">
        <v>156</v>
      </c>
      <c r="B168" s="104" t="s">
        <v>194</v>
      </c>
      <c r="C168" s="63" t="s">
        <v>265</v>
      </c>
      <c r="D168" s="124">
        <v>26</v>
      </c>
      <c r="E168" s="87" t="s">
        <v>146</v>
      </c>
      <c r="F168" s="125">
        <v>96.152</v>
      </c>
      <c r="G168" s="55"/>
      <c r="H168" s="55"/>
      <c r="I168" s="56" t="s">
        <v>40</v>
      </c>
      <c r="J168" s="57">
        <f t="shared" si="45"/>
        <v>1</v>
      </c>
      <c r="K168" s="58" t="s">
        <v>64</v>
      </c>
      <c r="L168" s="58" t="s">
        <v>7</v>
      </c>
      <c r="M168" s="59"/>
      <c r="N168" s="55"/>
      <c r="O168" s="55"/>
      <c r="P168" s="60"/>
      <c r="Q168" s="55"/>
      <c r="R168" s="55"/>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80">
        <f t="shared" si="46"/>
        <v>2499.952</v>
      </c>
      <c r="BB168" s="81">
        <f t="shared" si="47"/>
        <v>2499.952</v>
      </c>
      <c r="BC168" s="61" t="str">
        <f t="shared" si="48"/>
        <v>INR  Two Thousand Four Hundred &amp; Ninety Nine  and Paise Ninety Five Only</v>
      </c>
      <c r="BP168" s="89">
        <v>102</v>
      </c>
      <c r="BQ168" s="67">
        <f t="shared" si="42"/>
        <v>115.3824</v>
      </c>
      <c r="BS168" s="125">
        <v>85</v>
      </c>
      <c r="BT168" s="67">
        <f t="shared" si="44"/>
        <v>96.152</v>
      </c>
    </row>
    <row r="169" spans="1:72" ht="54">
      <c r="A169" s="32">
        <v>157</v>
      </c>
      <c r="B169" s="104" t="s">
        <v>380</v>
      </c>
      <c r="C169" s="63" t="s">
        <v>389</v>
      </c>
      <c r="D169" s="124">
        <v>26</v>
      </c>
      <c r="E169" s="87" t="s">
        <v>146</v>
      </c>
      <c r="F169" s="125">
        <v>115.3824</v>
      </c>
      <c r="G169" s="55"/>
      <c r="H169" s="55"/>
      <c r="I169" s="56" t="s">
        <v>40</v>
      </c>
      <c r="J169" s="57">
        <f t="shared" si="45"/>
        <v>1</v>
      </c>
      <c r="K169" s="58" t="s">
        <v>64</v>
      </c>
      <c r="L169" s="58" t="s">
        <v>7</v>
      </c>
      <c r="M169" s="59"/>
      <c r="N169" s="55"/>
      <c r="O169" s="55"/>
      <c r="P169" s="60"/>
      <c r="Q169" s="55"/>
      <c r="R169" s="55"/>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80">
        <f t="shared" si="46"/>
        <v>2999.9424</v>
      </c>
      <c r="BB169" s="81">
        <f t="shared" si="47"/>
        <v>2999.9424</v>
      </c>
      <c r="BC169" s="61" t="str">
        <f t="shared" si="48"/>
        <v>INR  Two Thousand Nine Hundred &amp; Ninety Nine  and Paise Ninety Four Only</v>
      </c>
      <c r="BP169" s="89">
        <v>45</v>
      </c>
      <c r="BQ169" s="67">
        <f t="shared" si="42"/>
        <v>50.904</v>
      </c>
      <c r="BS169" s="125">
        <v>102</v>
      </c>
      <c r="BT169" s="67">
        <f t="shared" si="44"/>
        <v>115.3824</v>
      </c>
    </row>
    <row r="170" spans="1:72" ht="93" customHeight="1">
      <c r="A170" s="32">
        <v>158</v>
      </c>
      <c r="B170" s="83" t="s">
        <v>195</v>
      </c>
      <c r="C170" s="63" t="s">
        <v>390</v>
      </c>
      <c r="D170" s="124">
        <v>13</v>
      </c>
      <c r="E170" s="87" t="s">
        <v>146</v>
      </c>
      <c r="F170" s="125">
        <v>50.904</v>
      </c>
      <c r="G170" s="55"/>
      <c r="H170" s="55"/>
      <c r="I170" s="56" t="s">
        <v>40</v>
      </c>
      <c r="J170" s="57">
        <f t="shared" si="45"/>
        <v>1</v>
      </c>
      <c r="K170" s="58" t="s">
        <v>64</v>
      </c>
      <c r="L170" s="58" t="s">
        <v>7</v>
      </c>
      <c r="M170" s="59"/>
      <c r="N170" s="55"/>
      <c r="O170" s="55"/>
      <c r="P170" s="60"/>
      <c r="Q170" s="55"/>
      <c r="R170" s="55"/>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80">
        <f t="shared" si="46"/>
        <v>661.7520000000001</v>
      </c>
      <c r="BB170" s="81">
        <f t="shared" si="47"/>
        <v>661.7520000000001</v>
      </c>
      <c r="BC170" s="61" t="str">
        <f t="shared" si="48"/>
        <v>INR  Six Hundred &amp; Sixty One  and Paise Seventy Five Only</v>
      </c>
      <c r="BP170" s="89">
        <v>1522</v>
      </c>
      <c r="BQ170" s="67">
        <f t="shared" si="42"/>
        <v>1721.6864</v>
      </c>
      <c r="BS170" s="125">
        <v>45</v>
      </c>
      <c r="BT170" s="67">
        <f t="shared" si="44"/>
        <v>50.904</v>
      </c>
    </row>
    <row r="171" spans="1:72" ht="84.75" customHeight="1">
      <c r="A171" s="32">
        <v>159</v>
      </c>
      <c r="B171" s="104" t="s">
        <v>381</v>
      </c>
      <c r="C171" s="63" t="s">
        <v>391</v>
      </c>
      <c r="D171" s="124">
        <v>8</v>
      </c>
      <c r="E171" s="87" t="s">
        <v>146</v>
      </c>
      <c r="F171" s="125">
        <v>1721.6864</v>
      </c>
      <c r="G171" s="55"/>
      <c r="H171" s="55"/>
      <c r="I171" s="56" t="s">
        <v>40</v>
      </c>
      <c r="J171" s="57">
        <f t="shared" si="45"/>
        <v>1</v>
      </c>
      <c r="K171" s="58" t="s">
        <v>64</v>
      </c>
      <c r="L171" s="58" t="s">
        <v>7</v>
      </c>
      <c r="M171" s="59"/>
      <c r="N171" s="55"/>
      <c r="O171" s="55"/>
      <c r="P171" s="60"/>
      <c r="Q171" s="55"/>
      <c r="R171" s="55"/>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80">
        <f t="shared" si="46"/>
        <v>13773.4912</v>
      </c>
      <c r="BB171" s="81">
        <f t="shared" si="47"/>
        <v>13773.4912</v>
      </c>
      <c r="BC171" s="61" t="str">
        <f t="shared" si="48"/>
        <v>INR  Thirteen Thousand Seven Hundred &amp; Seventy Three  and Paise Forty Nine Only</v>
      </c>
      <c r="BP171" s="89">
        <v>1421</v>
      </c>
      <c r="BQ171" s="67">
        <f t="shared" si="42"/>
        <v>1607.4352000000001</v>
      </c>
      <c r="BS171" s="125">
        <v>1522</v>
      </c>
      <c r="BT171" s="67">
        <f t="shared" si="44"/>
        <v>1721.6864</v>
      </c>
    </row>
    <row r="172" spans="1:72" ht="85.5" customHeight="1">
      <c r="A172" s="32">
        <v>160</v>
      </c>
      <c r="B172" s="104" t="s">
        <v>382</v>
      </c>
      <c r="C172" s="63" t="s">
        <v>392</v>
      </c>
      <c r="D172" s="124">
        <v>5</v>
      </c>
      <c r="E172" s="87" t="s">
        <v>146</v>
      </c>
      <c r="F172" s="125">
        <v>1607.4352000000001</v>
      </c>
      <c r="G172" s="55"/>
      <c r="H172" s="55"/>
      <c r="I172" s="56" t="s">
        <v>40</v>
      </c>
      <c r="J172" s="57">
        <f t="shared" si="45"/>
        <v>1</v>
      </c>
      <c r="K172" s="58" t="s">
        <v>64</v>
      </c>
      <c r="L172" s="58" t="s">
        <v>7</v>
      </c>
      <c r="M172" s="59"/>
      <c r="N172" s="55"/>
      <c r="O172" s="55"/>
      <c r="P172" s="60"/>
      <c r="Q172" s="55"/>
      <c r="R172" s="55"/>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80">
        <f t="shared" si="46"/>
        <v>8037.176</v>
      </c>
      <c r="BB172" s="81">
        <f t="shared" si="47"/>
        <v>8037.176</v>
      </c>
      <c r="BC172" s="61" t="str">
        <f t="shared" si="48"/>
        <v>INR  Eight Thousand  &amp;Thirty Seven  and Paise Eighteen Only</v>
      </c>
      <c r="BP172" s="89">
        <v>1015</v>
      </c>
      <c r="BQ172" s="67">
        <f t="shared" si="42"/>
        <v>1148.1680000000001</v>
      </c>
      <c r="BS172" s="125">
        <v>1421</v>
      </c>
      <c r="BT172" s="67">
        <f t="shared" si="44"/>
        <v>1607.4352000000001</v>
      </c>
    </row>
    <row r="173" spans="1:72" ht="71.25" customHeight="1">
      <c r="A173" s="32">
        <v>161</v>
      </c>
      <c r="B173" s="104" t="s">
        <v>383</v>
      </c>
      <c r="C173" s="63" t="s">
        <v>393</v>
      </c>
      <c r="D173" s="124">
        <v>5</v>
      </c>
      <c r="E173" s="87" t="s">
        <v>146</v>
      </c>
      <c r="F173" s="125">
        <v>1148.1680000000001</v>
      </c>
      <c r="G173" s="55"/>
      <c r="H173" s="55"/>
      <c r="I173" s="56" t="s">
        <v>40</v>
      </c>
      <c r="J173" s="57">
        <f t="shared" si="45"/>
        <v>1</v>
      </c>
      <c r="K173" s="58" t="s">
        <v>64</v>
      </c>
      <c r="L173" s="58" t="s">
        <v>7</v>
      </c>
      <c r="M173" s="59"/>
      <c r="N173" s="55"/>
      <c r="O173" s="55"/>
      <c r="P173" s="60"/>
      <c r="Q173" s="55"/>
      <c r="R173" s="55"/>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80">
        <f t="shared" si="46"/>
        <v>5740.84</v>
      </c>
      <c r="BB173" s="81">
        <f t="shared" si="47"/>
        <v>5740.84</v>
      </c>
      <c r="BC173" s="61" t="str">
        <f t="shared" si="48"/>
        <v>INR  Five Thousand Seven Hundred &amp; Forty  and Paise Eighty Four Only</v>
      </c>
      <c r="BP173" s="89">
        <v>380</v>
      </c>
      <c r="BQ173" s="67">
        <f t="shared" si="42"/>
        <v>429.85600000000005</v>
      </c>
      <c r="BS173" s="125">
        <v>1015</v>
      </c>
      <c r="BT173" s="67">
        <f t="shared" si="44"/>
        <v>1148.1680000000001</v>
      </c>
    </row>
    <row r="174" spans="1:72" ht="68.25" customHeight="1">
      <c r="A174" s="32">
        <v>162</v>
      </c>
      <c r="B174" s="104" t="s">
        <v>384</v>
      </c>
      <c r="C174" s="63" t="s">
        <v>394</v>
      </c>
      <c r="D174" s="124">
        <v>5</v>
      </c>
      <c r="E174" s="87" t="s">
        <v>146</v>
      </c>
      <c r="F174" s="125">
        <v>429.85600000000005</v>
      </c>
      <c r="G174" s="55"/>
      <c r="H174" s="55"/>
      <c r="I174" s="56" t="s">
        <v>40</v>
      </c>
      <c r="J174" s="57">
        <f t="shared" si="45"/>
        <v>1</v>
      </c>
      <c r="K174" s="58" t="s">
        <v>64</v>
      </c>
      <c r="L174" s="58" t="s">
        <v>7</v>
      </c>
      <c r="M174" s="59"/>
      <c r="N174" s="55"/>
      <c r="O174" s="55"/>
      <c r="P174" s="60"/>
      <c r="Q174" s="55"/>
      <c r="R174" s="55"/>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80">
        <f t="shared" si="46"/>
        <v>2149.28</v>
      </c>
      <c r="BB174" s="81">
        <f t="shared" si="47"/>
        <v>2149.28</v>
      </c>
      <c r="BC174" s="61" t="str">
        <f t="shared" si="48"/>
        <v>INR  Two Thousand One Hundred &amp; Forty Nine  and Paise Twenty Eight Only</v>
      </c>
      <c r="BP174" s="89">
        <v>15635</v>
      </c>
      <c r="BQ174" s="67">
        <f t="shared" si="42"/>
        <v>17686.312</v>
      </c>
      <c r="BS174" s="125">
        <v>380</v>
      </c>
      <c r="BT174" s="67">
        <f t="shared" si="44"/>
        <v>429.85600000000005</v>
      </c>
    </row>
    <row r="175" spans="1:72" ht="57">
      <c r="A175" s="32">
        <v>163</v>
      </c>
      <c r="B175" s="104" t="s">
        <v>385</v>
      </c>
      <c r="C175" s="63" t="s">
        <v>395</v>
      </c>
      <c r="D175" s="124">
        <v>2</v>
      </c>
      <c r="E175" s="87" t="s">
        <v>146</v>
      </c>
      <c r="F175" s="125">
        <v>17686.312</v>
      </c>
      <c r="G175" s="55"/>
      <c r="H175" s="55"/>
      <c r="I175" s="56" t="s">
        <v>40</v>
      </c>
      <c r="J175" s="57">
        <f t="shared" si="45"/>
        <v>1</v>
      </c>
      <c r="K175" s="58" t="s">
        <v>64</v>
      </c>
      <c r="L175" s="58" t="s">
        <v>7</v>
      </c>
      <c r="M175" s="59"/>
      <c r="N175" s="55"/>
      <c r="O175" s="55"/>
      <c r="P175" s="60"/>
      <c r="Q175" s="55"/>
      <c r="R175" s="55"/>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80">
        <f t="shared" si="46"/>
        <v>35372.624</v>
      </c>
      <c r="BB175" s="81">
        <f t="shared" si="47"/>
        <v>35372.624</v>
      </c>
      <c r="BC175" s="61" t="str">
        <f t="shared" si="48"/>
        <v>INR  Thirty Five Thousand Three Hundred &amp; Seventy Two  and Paise Sixty Two Only</v>
      </c>
      <c r="BP175" s="89">
        <v>298</v>
      </c>
      <c r="BQ175" s="67">
        <f t="shared" si="42"/>
        <v>337.09760000000006</v>
      </c>
      <c r="BS175" s="125">
        <v>15635</v>
      </c>
      <c r="BT175" s="67">
        <f t="shared" si="44"/>
        <v>17686.312</v>
      </c>
    </row>
    <row r="176" spans="1:72" ht="66" customHeight="1">
      <c r="A176" s="32">
        <v>164</v>
      </c>
      <c r="B176" s="104" t="s">
        <v>386</v>
      </c>
      <c r="C176" s="63" t="s">
        <v>396</v>
      </c>
      <c r="D176" s="124">
        <v>2</v>
      </c>
      <c r="E176" s="87" t="s">
        <v>146</v>
      </c>
      <c r="F176" s="125">
        <v>337.09760000000006</v>
      </c>
      <c r="G176" s="55"/>
      <c r="H176" s="55"/>
      <c r="I176" s="56" t="s">
        <v>40</v>
      </c>
      <c r="J176" s="57">
        <f t="shared" si="45"/>
        <v>1</v>
      </c>
      <c r="K176" s="58" t="s">
        <v>64</v>
      </c>
      <c r="L176" s="58" t="s">
        <v>7</v>
      </c>
      <c r="M176" s="59"/>
      <c r="N176" s="55"/>
      <c r="O176" s="55"/>
      <c r="P176" s="60"/>
      <c r="Q176" s="55"/>
      <c r="R176" s="55"/>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80">
        <f t="shared" si="46"/>
        <v>674.1952000000001</v>
      </c>
      <c r="BB176" s="81">
        <f t="shared" si="47"/>
        <v>674.1952000000001</v>
      </c>
      <c r="BC176" s="61" t="str">
        <f t="shared" si="48"/>
        <v>INR  Six Hundred &amp; Seventy Four  and Paise Twenty Only</v>
      </c>
      <c r="BP176" s="89">
        <v>1118</v>
      </c>
      <c r="BQ176" s="67">
        <f t="shared" si="42"/>
        <v>1264.6816000000001</v>
      </c>
      <c r="BS176" s="125">
        <v>298</v>
      </c>
      <c r="BT176" s="67">
        <f t="shared" si="44"/>
        <v>337.09760000000006</v>
      </c>
    </row>
    <row r="177" spans="1:72" ht="148.5" customHeight="1">
      <c r="A177" s="32">
        <v>165</v>
      </c>
      <c r="B177" s="115" t="s">
        <v>451</v>
      </c>
      <c r="C177" s="63" t="s">
        <v>397</v>
      </c>
      <c r="D177" s="124">
        <v>85</v>
      </c>
      <c r="E177" s="120" t="s">
        <v>147</v>
      </c>
      <c r="F177" s="121">
        <v>461.5296</v>
      </c>
      <c r="G177" s="55"/>
      <c r="H177" s="55"/>
      <c r="I177" s="56" t="s">
        <v>40</v>
      </c>
      <c r="J177" s="57">
        <f>IF(I177="Less(-)",-1,1)</f>
        <v>1</v>
      </c>
      <c r="K177" s="58" t="s">
        <v>64</v>
      </c>
      <c r="L177" s="58" t="s">
        <v>7</v>
      </c>
      <c r="M177" s="59"/>
      <c r="N177" s="55"/>
      <c r="O177" s="55"/>
      <c r="P177" s="60"/>
      <c r="Q177" s="55"/>
      <c r="R177" s="55"/>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80">
        <f>total_amount_ba($B$2,$D$2,D177,F177,J177,K177,M177)</f>
        <v>39230.016</v>
      </c>
      <c r="BB177" s="81">
        <f>BA177+SUM(N177:AZ177)</f>
        <v>39230.016</v>
      </c>
      <c r="BC177" s="61" t="str">
        <f>SpellNumber(L177,BB177)</f>
        <v>INR  Thirty Nine Thousand Two Hundred &amp; Thirty  and Paise Two Only</v>
      </c>
      <c r="BQ177" s="89">
        <v>6450</v>
      </c>
      <c r="BR177" s="119">
        <f>BQ177*1.12*1.1*1.01</f>
        <v>8025.864000000001</v>
      </c>
      <c r="BS177" s="121">
        <v>408</v>
      </c>
      <c r="BT177" s="67">
        <f t="shared" si="44"/>
        <v>461.5296</v>
      </c>
    </row>
    <row r="178" spans="1:72" ht="279" customHeight="1">
      <c r="A178" s="32">
        <v>166</v>
      </c>
      <c r="B178" s="112" t="s">
        <v>388</v>
      </c>
      <c r="C178" s="63" t="s">
        <v>398</v>
      </c>
      <c r="D178" s="124">
        <v>315</v>
      </c>
      <c r="E178" s="120" t="s">
        <v>145</v>
      </c>
      <c r="F178" s="121">
        <v>1264.6816000000001</v>
      </c>
      <c r="G178" s="55"/>
      <c r="H178" s="55"/>
      <c r="I178" s="56" t="s">
        <v>40</v>
      </c>
      <c r="J178" s="57">
        <f aca="true" t="shared" si="49" ref="J178:J183">IF(I178="Less(-)",-1,1)</f>
        <v>1</v>
      </c>
      <c r="K178" s="58" t="s">
        <v>64</v>
      </c>
      <c r="L178" s="58" t="s">
        <v>7</v>
      </c>
      <c r="M178" s="59"/>
      <c r="N178" s="55"/>
      <c r="O178" s="55"/>
      <c r="P178" s="60"/>
      <c r="Q178" s="55"/>
      <c r="R178" s="55"/>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80">
        <f aca="true" t="shared" si="50" ref="BA178:BA183">total_amount_ba($B$2,$D$2,D178,F178,J178,K178,M178)</f>
        <v>398374.704</v>
      </c>
      <c r="BB178" s="81">
        <f aca="true" t="shared" si="51" ref="BB178:BB183">BA178+SUM(N178:AZ178)</f>
        <v>398374.704</v>
      </c>
      <c r="BC178" s="61" t="str">
        <f aca="true" t="shared" si="52" ref="BC178:BC183">SpellNumber(L178,BB178)</f>
        <v>INR  Three Lakh Ninety Eight Thousand Three Hundred &amp; Seventy Four  and Paise Seventy Only</v>
      </c>
      <c r="BQ178" s="89">
        <v>2482</v>
      </c>
      <c r="BR178" s="119">
        <f aca="true" t="shared" si="53" ref="BR178:BR199">BQ178*1.12*1.1*1.01</f>
        <v>3088.4022400000003</v>
      </c>
      <c r="BS178" s="121">
        <v>1118</v>
      </c>
      <c r="BT178" s="67">
        <f t="shared" si="44"/>
        <v>1264.6816000000001</v>
      </c>
    </row>
    <row r="179" spans="1:70" ht="90.75" customHeight="1">
      <c r="A179" s="32">
        <v>167</v>
      </c>
      <c r="B179" s="117" t="s">
        <v>425</v>
      </c>
      <c r="C179" s="63" t="s">
        <v>399</v>
      </c>
      <c r="D179" s="87">
        <v>3</v>
      </c>
      <c r="E179" s="88" t="s">
        <v>148</v>
      </c>
      <c r="F179" s="89">
        <v>8025.864000000001</v>
      </c>
      <c r="G179" s="55"/>
      <c r="H179" s="55"/>
      <c r="I179" s="56" t="s">
        <v>40</v>
      </c>
      <c r="J179" s="57">
        <f t="shared" si="49"/>
        <v>1</v>
      </c>
      <c r="K179" s="58" t="s">
        <v>64</v>
      </c>
      <c r="L179" s="58" t="s">
        <v>7</v>
      </c>
      <c r="M179" s="59"/>
      <c r="N179" s="55"/>
      <c r="O179" s="55"/>
      <c r="P179" s="60"/>
      <c r="Q179" s="55"/>
      <c r="R179" s="55"/>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80">
        <f t="shared" si="50"/>
        <v>24077.592000000004</v>
      </c>
      <c r="BB179" s="81">
        <f t="shared" si="51"/>
        <v>24077.592000000004</v>
      </c>
      <c r="BC179" s="61" t="str">
        <f t="shared" si="52"/>
        <v>INR  Twenty Four Thousand  &amp;Seventy Seven  and Paise Fifty Nine Only</v>
      </c>
      <c r="BQ179" s="89">
        <v>546</v>
      </c>
      <c r="BR179" s="119">
        <f t="shared" si="53"/>
        <v>679.3987200000001</v>
      </c>
    </row>
    <row r="180" spans="1:70" ht="179.25" customHeight="1">
      <c r="A180" s="32">
        <v>168</v>
      </c>
      <c r="B180" s="90" t="s">
        <v>446</v>
      </c>
      <c r="C180" s="63" t="s">
        <v>400</v>
      </c>
      <c r="D180" s="87">
        <v>3</v>
      </c>
      <c r="E180" s="88" t="s">
        <v>148</v>
      </c>
      <c r="F180" s="89">
        <v>3088.4022400000003</v>
      </c>
      <c r="G180" s="55"/>
      <c r="H180" s="55"/>
      <c r="I180" s="56" t="s">
        <v>40</v>
      </c>
      <c r="J180" s="57">
        <f t="shared" si="49"/>
        <v>1</v>
      </c>
      <c r="K180" s="58" t="s">
        <v>64</v>
      </c>
      <c r="L180" s="58" t="s">
        <v>7</v>
      </c>
      <c r="M180" s="59"/>
      <c r="N180" s="55"/>
      <c r="O180" s="55"/>
      <c r="P180" s="60"/>
      <c r="Q180" s="55"/>
      <c r="R180" s="55"/>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80">
        <f t="shared" si="50"/>
        <v>9265.206720000002</v>
      </c>
      <c r="BB180" s="81">
        <f t="shared" si="51"/>
        <v>9265.206720000002</v>
      </c>
      <c r="BC180" s="61" t="str">
        <f t="shared" si="52"/>
        <v>INR  Nine Thousand Two Hundred &amp; Sixty Five  and Paise Twenty One Only</v>
      </c>
      <c r="BQ180" s="62">
        <v>2348</v>
      </c>
      <c r="BR180" s="119">
        <f t="shared" si="53"/>
        <v>2921.6633600000005</v>
      </c>
    </row>
    <row r="181" spans="1:70" ht="99" customHeight="1">
      <c r="A181" s="32">
        <v>169</v>
      </c>
      <c r="B181" s="90" t="s">
        <v>445</v>
      </c>
      <c r="C181" s="63" t="s">
        <v>401</v>
      </c>
      <c r="D181" s="87">
        <v>29</v>
      </c>
      <c r="E181" s="88" t="s">
        <v>148</v>
      </c>
      <c r="F181" s="89">
        <v>679.3987200000001</v>
      </c>
      <c r="G181" s="55"/>
      <c r="H181" s="55"/>
      <c r="I181" s="56" t="s">
        <v>40</v>
      </c>
      <c r="J181" s="57">
        <f t="shared" si="49"/>
        <v>1</v>
      </c>
      <c r="K181" s="58" t="s">
        <v>64</v>
      </c>
      <c r="L181" s="58" t="s">
        <v>7</v>
      </c>
      <c r="M181" s="59"/>
      <c r="N181" s="55"/>
      <c r="O181" s="55"/>
      <c r="P181" s="60"/>
      <c r="Q181" s="55"/>
      <c r="R181" s="55"/>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80">
        <f t="shared" si="50"/>
        <v>19702.562880000005</v>
      </c>
      <c r="BB181" s="81">
        <f t="shared" si="51"/>
        <v>19702.562880000005</v>
      </c>
      <c r="BC181" s="61" t="str">
        <f t="shared" si="52"/>
        <v>INR  Nineteen Thousand Seven Hundred &amp; Two  and Paise Fifty Six Only</v>
      </c>
      <c r="BQ181" s="62">
        <v>142</v>
      </c>
      <c r="BR181" s="119">
        <f t="shared" si="53"/>
        <v>176.69344000000004</v>
      </c>
    </row>
    <row r="182" spans="1:70" ht="83.25" customHeight="1">
      <c r="A182" s="32">
        <v>170</v>
      </c>
      <c r="B182" s="69" t="s">
        <v>426</v>
      </c>
      <c r="C182" s="63" t="s">
        <v>402</v>
      </c>
      <c r="D182" s="109">
        <v>26</v>
      </c>
      <c r="E182" s="62" t="s">
        <v>148</v>
      </c>
      <c r="F182" s="62">
        <v>2921.6633600000005</v>
      </c>
      <c r="G182" s="55"/>
      <c r="H182" s="55"/>
      <c r="I182" s="56" t="s">
        <v>40</v>
      </c>
      <c r="J182" s="57">
        <f t="shared" si="49"/>
        <v>1</v>
      </c>
      <c r="K182" s="58" t="s">
        <v>64</v>
      </c>
      <c r="L182" s="58" t="s">
        <v>7</v>
      </c>
      <c r="M182" s="59"/>
      <c r="N182" s="55"/>
      <c r="O182" s="55"/>
      <c r="P182" s="60"/>
      <c r="Q182" s="55"/>
      <c r="R182" s="55"/>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80">
        <f t="shared" si="50"/>
        <v>75963.24736000001</v>
      </c>
      <c r="BB182" s="81">
        <f t="shared" si="51"/>
        <v>75963.24736000001</v>
      </c>
      <c r="BC182" s="61" t="str">
        <f t="shared" si="52"/>
        <v>INR  Seventy Five Thousand Nine Hundred &amp; Sixty Three  and Paise Twenty Five Only</v>
      </c>
      <c r="BQ182" s="89">
        <v>119</v>
      </c>
      <c r="BR182" s="119">
        <f t="shared" si="53"/>
        <v>148.07408</v>
      </c>
    </row>
    <row r="183" spans="1:70" ht="44.25" customHeight="1">
      <c r="A183" s="32">
        <v>171</v>
      </c>
      <c r="B183" s="69" t="s">
        <v>427</v>
      </c>
      <c r="C183" s="63" t="s">
        <v>403</v>
      </c>
      <c r="D183" s="109">
        <v>145</v>
      </c>
      <c r="E183" s="62" t="s">
        <v>147</v>
      </c>
      <c r="F183" s="62">
        <v>176.69344000000004</v>
      </c>
      <c r="G183" s="55"/>
      <c r="H183" s="55"/>
      <c r="I183" s="56" t="s">
        <v>40</v>
      </c>
      <c r="J183" s="57">
        <f t="shared" si="49"/>
        <v>1</v>
      </c>
      <c r="K183" s="58" t="s">
        <v>64</v>
      </c>
      <c r="L183" s="58" t="s">
        <v>7</v>
      </c>
      <c r="M183" s="59"/>
      <c r="N183" s="55"/>
      <c r="O183" s="55"/>
      <c r="P183" s="60"/>
      <c r="Q183" s="55"/>
      <c r="R183" s="55"/>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80">
        <f t="shared" si="50"/>
        <v>25620.548800000004</v>
      </c>
      <c r="BB183" s="81">
        <f t="shared" si="51"/>
        <v>25620.548800000004</v>
      </c>
      <c r="BC183" s="61" t="str">
        <f t="shared" si="52"/>
        <v>INR  Twenty Five Thousand Six Hundred &amp; Twenty  and Paise Fifty Five Only</v>
      </c>
      <c r="BQ183" s="89">
        <v>45</v>
      </c>
      <c r="BR183" s="119">
        <f t="shared" si="53"/>
        <v>55.99440000000001</v>
      </c>
    </row>
    <row r="184" spans="1:70" ht="96" customHeight="1">
      <c r="A184" s="32">
        <v>172</v>
      </c>
      <c r="B184" s="90" t="s">
        <v>444</v>
      </c>
      <c r="C184" s="63" t="s">
        <v>404</v>
      </c>
      <c r="D184" s="87">
        <v>6</v>
      </c>
      <c r="E184" s="88" t="s">
        <v>148</v>
      </c>
      <c r="F184" s="89">
        <v>148.07408</v>
      </c>
      <c r="G184" s="55"/>
      <c r="H184" s="55"/>
      <c r="I184" s="56" t="s">
        <v>40</v>
      </c>
      <c r="J184" s="57">
        <f>IF(I184="Less(-)",-1,1)</f>
        <v>1</v>
      </c>
      <c r="K184" s="58" t="s">
        <v>64</v>
      </c>
      <c r="L184" s="58" t="s">
        <v>7</v>
      </c>
      <c r="M184" s="59"/>
      <c r="N184" s="55"/>
      <c r="O184" s="55"/>
      <c r="P184" s="60"/>
      <c r="Q184" s="55"/>
      <c r="R184" s="55"/>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80">
        <f>total_amount_ba($B$2,$D$2,D184,F184,J184,K184,M184)</f>
        <v>888.4444800000001</v>
      </c>
      <c r="BB184" s="81">
        <f>BA184+SUM(N184:AZ184)</f>
        <v>888.4444800000001</v>
      </c>
      <c r="BC184" s="61" t="str">
        <f>SpellNumber(L184,BB184)</f>
        <v>INR  Eight Hundred &amp; Eighty Eight  and Paise Forty Four Only</v>
      </c>
      <c r="BQ184" s="89">
        <v>111</v>
      </c>
      <c r="BR184" s="119">
        <f t="shared" si="53"/>
        <v>138.11952000000002</v>
      </c>
    </row>
    <row r="185" spans="1:70" ht="100.5" customHeight="1">
      <c r="A185" s="32">
        <v>173</v>
      </c>
      <c r="B185" s="90" t="s">
        <v>428</v>
      </c>
      <c r="C185" s="63" t="s">
        <v>405</v>
      </c>
      <c r="D185" s="87">
        <v>3</v>
      </c>
      <c r="E185" s="88" t="s">
        <v>148</v>
      </c>
      <c r="F185" s="89">
        <v>55.99440000000001</v>
      </c>
      <c r="G185" s="55"/>
      <c r="H185" s="55"/>
      <c r="I185" s="56" t="s">
        <v>40</v>
      </c>
      <c r="J185" s="57">
        <f aca="true" t="shared" si="54" ref="J185:J204">IF(I185="Less(-)",-1,1)</f>
        <v>1</v>
      </c>
      <c r="K185" s="58" t="s">
        <v>64</v>
      </c>
      <c r="L185" s="58" t="s">
        <v>7</v>
      </c>
      <c r="M185" s="59"/>
      <c r="N185" s="55"/>
      <c r="O185" s="55"/>
      <c r="P185" s="60"/>
      <c r="Q185" s="55"/>
      <c r="R185" s="55"/>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80">
        <f aca="true" t="shared" si="55" ref="BA185:BA204">total_amount_ba($B$2,$D$2,D185,F185,J185,K185,M185)</f>
        <v>167.98320000000004</v>
      </c>
      <c r="BB185" s="81">
        <f aca="true" t="shared" si="56" ref="BB185:BB204">BA185+SUM(N185:AZ185)</f>
        <v>167.98320000000004</v>
      </c>
      <c r="BC185" s="61" t="str">
        <f aca="true" t="shared" si="57" ref="BC185:BC204">SpellNumber(L185,BB185)</f>
        <v>INR  One Hundred &amp; Sixty Seven  and Paise Ninety Eight Only</v>
      </c>
      <c r="BQ185" s="89">
        <v>202</v>
      </c>
      <c r="BR185" s="119">
        <f t="shared" si="53"/>
        <v>251.35264000000004</v>
      </c>
    </row>
    <row r="186" spans="1:70" ht="85.5">
      <c r="A186" s="32">
        <v>174</v>
      </c>
      <c r="B186" s="90" t="s">
        <v>196</v>
      </c>
      <c r="C186" s="63" t="s">
        <v>406</v>
      </c>
      <c r="D186" s="87">
        <v>270</v>
      </c>
      <c r="E186" s="88" t="s">
        <v>147</v>
      </c>
      <c r="F186" s="89">
        <v>138.11952000000002</v>
      </c>
      <c r="G186" s="55"/>
      <c r="H186" s="55"/>
      <c r="I186" s="56" t="s">
        <v>40</v>
      </c>
      <c r="J186" s="57">
        <f t="shared" si="54"/>
        <v>1</v>
      </c>
      <c r="K186" s="58" t="s">
        <v>64</v>
      </c>
      <c r="L186" s="58" t="s">
        <v>7</v>
      </c>
      <c r="M186" s="59"/>
      <c r="N186" s="55"/>
      <c r="O186" s="55"/>
      <c r="P186" s="60"/>
      <c r="Q186" s="55"/>
      <c r="R186" s="55"/>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80">
        <f t="shared" si="55"/>
        <v>37292.27040000001</v>
      </c>
      <c r="BB186" s="81">
        <f t="shared" si="56"/>
        <v>37292.27040000001</v>
      </c>
      <c r="BC186" s="61" t="str">
        <f t="shared" si="57"/>
        <v>INR  Thirty Seven Thousand Two Hundred &amp; Ninety Two  and Paise Twenty Seven Only</v>
      </c>
      <c r="BQ186" s="89">
        <v>102</v>
      </c>
      <c r="BR186" s="119">
        <f t="shared" si="53"/>
        <v>126.92064000000002</v>
      </c>
    </row>
    <row r="187" spans="1:70" ht="264.75" customHeight="1">
      <c r="A187" s="32">
        <v>175</v>
      </c>
      <c r="B187" s="90" t="s">
        <v>197</v>
      </c>
      <c r="C187" s="63" t="s">
        <v>407</v>
      </c>
      <c r="D187" s="87">
        <v>520</v>
      </c>
      <c r="E187" s="88" t="s">
        <v>147</v>
      </c>
      <c r="F187" s="89">
        <v>251.35264000000004</v>
      </c>
      <c r="G187" s="55"/>
      <c r="H187" s="55"/>
      <c r="I187" s="56" t="s">
        <v>40</v>
      </c>
      <c r="J187" s="57">
        <f t="shared" si="54"/>
        <v>1</v>
      </c>
      <c r="K187" s="58" t="s">
        <v>64</v>
      </c>
      <c r="L187" s="58" t="s">
        <v>7</v>
      </c>
      <c r="M187" s="59"/>
      <c r="N187" s="55"/>
      <c r="O187" s="55"/>
      <c r="P187" s="60"/>
      <c r="Q187" s="55"/>
      <c r="R187" s="55"/>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80">
        <f t="shared" si="55"/>
        <v>130703.37280000001</v>
      </c>
      <c r="BB187" s="81">
        <f t="shared" si="56"/>
        <v>130703.37280000001</v>
      </c>
      <c r="BC187" s="61" t="str">
        <f t="shared" si="57"/>
        <v>INR  One Lakh Thirty Thousand Seven Hundred &amp; Three  and Paise Thirty Seven Only</v>
      </c>
      <c r="BQ187" s="89">
        <v>780</v>
      </c>
      <c r="BR187" s="119">
        <f t="shared" si="53"/>
        <v>970.5696000000003</v>
      </c>
    </row>
    <row r="188" spans="1:70" ht="96.75" customHeight="1">
      <c r="A188" s="32">
        <v>176</v>
      </c>
      <c r="B188" s="90" t="s">
        <v>198</v>
      </c>
      <c r="C188" s="63" t="s">
        <v>408</v>
      </c>
      <c r="D188" s="87">
        <v>475</v>
      </c>
      <c r="E188" s="88" t="s">
        <v>147</v>
      </c>
      <c r="F188" s="89">
        <v>126.92064000000002</v>
      </c>
      <c r="G188" s="55"/>
      <c r="H188" s="55"/>
      <c r="I188" s="56" t="s">
        <v>40</v>
      </c>
      <c r="J188" s="57">
        <f t="shared" si="54"/>
        <v>1</v>
      </c>
      <c r="K188" s="58" t="s">
        <v>64</v>
      </c>
      <c r="L188" s="58" t="s">
        <v>7</v>
      </c>
      <c r="M188" s="59"/>
      <c r="N188" s="55"/>
      <c r="O188" s="55"/>
      <c r="P188" s="60"/>
      <c r="Q188" s="55"/>
      <c r="R188" s="55"/>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80">
        <f t="shared" si="55"/>
        <v>60287.30400000001</v>
      </c>
      <c r="BB188" s="81">
        <f t="shared" si="56"/>
        <v>60287.30400000001</v>
      </c>
      <c r="BC188" s="61" t="str">
        <f t="shared" si="57"/>
        <v>INR  Sixty Thousand Two Hundred &amp; Eighty Seven  and Paise Thirty Only</v>
      </c>
      <c r="BQ188" s="89">
        <v>249</v>
      </c>
      <c r="BR188" s="119">
        <f t="shared" si="53"/>
        <v>309.8356800000001</v>
      </c>
    </row>
    <row r="189" spans="1:70" ht="261" customHeight="1">
      <c r="A189" s="32">
        <v>177</v>
      </c>
      <c r="B189" s="91" t="s">
        <v>429</v>
      </c>
      <c r="C189" s="63" t="s">
        <v>409</v>
      </c>
      <c r="D189" s="87">
        <v>468</v>
      </c>
      <c r="E189" s="88" t="s">
        <v>149</v>
      </c>
      <c r="F189" s="89">
        <v>970.5696000000003</v>
      </c>
      <c r="G189" s="55"/>
      <c r="H189" s="55"/>
      <c r="I189" s="56" t="s">
        <v>40</v>
      </c>
      <c r="J189" s="57">
        <f t="shared" si="54"/>
        <v>1</v>
      </c>
      <c r="K189" s="58" t="s">
        <v>64</v>
      </c>
      <c r="L189" s="58" t="s">
        <v>7</v>
      </c>
      <c r="M189" s="59"/>
      <c r="N189" s="55"/>
      <c r="O189" s="55"/>
      <c r="P189" s="60"/>
      <c r="Q189" s="55"/>
      <c r="R189" s="55"/>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80">
        <f t="shared" si="55"/>
        <v>454226.57280000014</v>
      </c>
      <c r="BB189" s="81">
        <f t="shared" si="56"/>
        <v>454226.57280000014</v>
      </c>
      <c r="BC189" s="61" t="str">
        <f t="shared" si="57"/>
        <v>INR  Four Lakh Fifty Four Thousand Two Hundred &amp; Twenty Six  and Paise Fifty Seven Only</v>
      </c>
      <c r="BQ189" s="118">
        <v>788</v>
      </c>
      <c r="BR189" s="119">
        <f t="shared" si="53"/>
        <v>980.5241600000002</v>
      </c>
    </row>
    <row r="190" spans="1:70" ht="153" customHeight="1">
      <c r="A190" s="32">
        <v>178</v>
      </c>
      <c r="B190" s="91" t="s">
        <v>430</v>
      </c>
      <c r="C190" s="63" t="s">
        <v>410</v>
      </c>
      <c r="D190" s="87">
        <v>104</v>
      </c>
      <c r="E190" s="88" t="s">
        <v>149</v>
      </c>
      <c r="F190" s="89">
        <v>309.8356800000001</v>
      </c>
      <c r="G190" s="55"/>
      <c r="H190" s="55"/>
      <c r="I190" s="56" t="s">
        <v>40</v>
      </c>
      <c r="J190" s="57">
        <f t="shared" si="54"/>
        <v>1</v>
      </c>
      <c r="K190" s="58" t="s">
        <v>64</v>
      </c>
      <c r="L190" s="58" t="s">
        <v>7</v>
      </c>
      <c r="M190" s="59"/>
      <c r="N190" s="55"/>
      <c r="O190" s="55"/>
      <c r="P190" s="60"/>
      <c r="Q190" s="55"/>
      <c r="R190" s="55"/>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80">
        <f t="shared" si="55"/>
        <v>32222.910720000007</v>
      </c>
      <c r="BB190" s="81">
        <f t="shared" si="56"/>
        <v>32222.910720000007</v>
      </c>
      <c r="BC190" s="61" t="str">
        <f t="shared" si="57"/>
        <v>INR  Thirty Two Thousand Two Hundred &amp; Twenty Two  and Paise Ninety One Only</v>
      </c>
      <c r="BQ190" s="89">
        <v>1628</v>
      </c>
      <c r="BR190" s="119">
        <f t="shared" si="53"/>
        <v>2025.7529600000005</v>
      </c>
    </row>
    <row r="191" spans="1:70" ht="142.5" customHeight="1">
      <c r="A191" s="32">
        <v>179</v>
      </c>
      <c r="B191" s="85" t="s">
        <v>443</v>
      </c>
      <c r="C191" s="63" t="s">
        <v>411</v>
      </c>
      <c r="D191" s="87">
        <v>52</v>
      </c>
      <c r="E191" s="88" t="s">
        <v>149</v>
      </c>
      <c r="F191" s="118">
        <v>980.5241600000002</v>
      </c>
      <c r="G191" s="55"/>
      <c r="H191" s="55"/>
      <c r="I191" s="56" t="s">
        <v>40</v>
      </c>
      <c r="J191" s="57">
        <f t="shared" si="54"/>
        <v>1</v>
      </c>
      <c r="K191" s="58" t="s">
        <v>64</v>
      </c>
      <c r="L191" s="58" t="s">
        <v>7</v>
      </c>
      <c r="M191" s="59"/>
      <c r="N191" s="55"/>
      <c r="O191" s="55"/>
      <c r="P191" s="60"/>
      <c r="Q191" s="55"/>
      <c r="R191" s="55"/>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80">
        <f t="shared" si="55"/>
        <v>50987.25632000001</v>
      </c>
      <c r="BB191" s="81">
        <f t="shared" si="56"/>
        <v>50987.25632000001</v>
      </c>
      <c r="BC191" s="61" t="str">
        <f t="shared" si="57"/>
        <v>INR  Fifty Thousand Nine Hundred &amp; Eighty Seven  and Paise Twenty Six Only</v>
      </c>
      <c r="BQ191" s="89">
        <v>456</v>
      </c>
      <c r="BR191" s="119">
        <f t="shared" si="53"/>
        <v>567.40992</v>
      </c>
    </row>
    <row r="192" spans="1:70" ht="165.75" customHeight="1">
      <c r="A192" s="32">
        <v>180</v>
      </c>
      <c r="B192" s="91" t="s">
        <v>199</v>
      </c>
      <c r="C192" s="63" t="s">
        <v>412</v>
      </c>
      <c r="D192" s="87">
        <v>26</v>
      </c>
      <c r="E192" s="88" t="s">
        <v>148</v>
      </c>
      <c r="F192" s="89">
        <v>2025.7529600000005</v>
      </c>
      <c r="G192" s="55"/>
      <c r="H192" s="55"/>
      <c r="I192" s="56" t="s">
        <v>40</v>
      </c>
      <c r="J192" s="57">
        <f t="shared" si="54"/>
        <v>1</v>
      </c>
      <c r="K192" s="58" t="s">
        <v>64</v>
      </c>
      <c r="L192" s="58" t="s">
        <v>7</v>
      </c>
      <c r="M192" s="59"/>
      <c r="N192" s="55"/>
      <c r="O192" s="55"/>
      <c r="P192" s="60"/>
      <c r="Q192" s="55"/>
      <c r="R192" s="55"/>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80">
        <f t="shared" si="55"/>
        <v>52669.57696000001</v>
      </c>
      <c r="BB192" s="81">
        <f t="shared" si="56"/>
        <v>52669.57696000001</v>
      </c>
      <c r="BC192" s="61" t="str">
        <f t="shared" si="57"/>
        <v>INR  Fifty Two Thousand Six Hundred &amp; Sixty Nine  and Paise Fifty Eight Only</v>
      </c>
      <c r="BQ192" s="89">
        <v>1524</v>
      </c>
      <c r="BR192" s="119">
        <f t="shared" si="53"/>
        <v>1896.3436800000002</v>
      </c>
    </row>
    <row r="193" spans="1:70" ht="102.75" customHeight="1">
      <c r="A193" s="32">
        <v>181</v>
      </c>
      <c r="B193" s="91" t="s">
        <v>431</v>
      </c>
      <c r="C193" s="63" t="s">
        <v>413</v>
      </c>
      <c r="D193" s="87">
        <v>52</v>
      </c>
      <c r="E193" s="88" t="s">
        <v>148</v>
      </c>
      <c r="F193" s="89">
        <v>567.40992</v>
      </c>
      <c r="G193" s="55"/>
      <c r="H193" s="55"/>
      <c r="I193" s="56" t="s">
        <v>40</v>
      </c>
      <c r="J193" s="57">
        <f t="shared" si="54"/>
        <v>1</v>
      </c>
      <c r="K193" s="58" t="s">
        <v>64</v>
      </c>
      <c r="L193" s="58" t="s">
        <v>7</v>
      </c>
      <c r="M193" s="59"/>
      <c r="N193" s="55"/>
      <c r="O193" s="55"/>
      <c r="P193" s="60"/>
      <c r="Q193" s="55"/>
      <c r="R193" s="55"/>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80">
        <f t="shared" si="55"/>
        <v>29505.315840000003</v>
      </c>
      <c r="BB193" s="81">
        <f t="shared" si="56"/>
        <v>29505.315840000003</v>
      </c>
      <c r="BC193" s="61" t="str">
        <f t="shared" si="57"/>
        <v>INR  Twenty Nine Thousand Five Hundred &amp; Five  and Paise Thirty Two Only</v>
      </c>
      <c r="BQ193" s="89">
        <v>156</v>
      </c>
      <c r="BR193" s="119">
        <f t="shared" si="53"/>
        <v>194.11392000000004</v>
      </c>
    </row>
    <row r="194" spans="1:70" ht="90" customHeight="1">
      <c r="A194" s="32">
        <v>182</v>
      </c>
      <c r="B194" s="90" t="s">
        <v>200</v>
      </c>
      <c r="C194" s="63" t="s">
        <v>414</v>
      </c>
      <c r="D194" s="87">
        <v>6</v>
      </c>
      <c r="E194" s="88" t="s">
        <v>148</v>
      </c>
      <c r="F194" s="89">
        <v>1896.3436800000002</v>
      </c>
      <c r="G194" s="55"/>
      <c r="H194" s="55"/>
      <c r="I194" s="56" t="s">
        <v>40</v>
      </c>
      <c r="J194" s="57">
        <f t="shared" si="54"/>
        <v>1</v>
      </c>
      <c r="K194" s="58" t="s">
        <v>64</v>
      </c>
      <c r="L194" s="58" t="s">
        <v>7</v>
      </c>
      <c r="M194" s="59"/>
      <c r="N194" s="55"/>
      <c r="O194" s="55"/>
      <c r="P194" s="60"/>
      <c r="Q194" s="55"/>
      <c r="R194" s="55"/>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80">
        <f t="shared" si="55"/>
        <v>11378.062080000002</v>
      </c>
      <c r="BB194" s="81">
        <f t="shared" si="56"/>
        <v>11378.062080000002</v>
      </c>
      <c r="BC194" s="61" t="str">
        <f t="shared" si="57"/>
        <v>INR  Eleven Thousand Three Hundred &amp; Seventy Eight  and Paise Six Only</v>
      </c>
      <c r="BQ194" s="89">
        <v>18</v>
      </c>
      <c r="BR194" s="119">
        <f t="shared" si="53"/>
        <v>22.397760000000005</v>
      </c>
    </row>
    <row r="195" spans="1:70" ht="101.25" customHeight="1">
      <c r="A195" s="32">
        <v>183</v>
      </c>
      <c r="B195" s="90" t="s">
        <v>442</v>
      </c>
      <c r="C195" s="63" t="s">
        <v>415</v>
      </c>
      <c r="D195" s="87">
        <v>3</v>
      </c>
      <c r="E195" s="88" t="s">
        <v>147</v>
      </c>
      <c r="F195" s="89">
        <v>194.11392000000004</v>
      </c>
      <c r="G195" s="55"/>
      <c r="H195" s="55"/>
      <c r="I195" s="56" t="s">
        <v>40</v>
      </c>
      <c r="J195" s="57">
        <f t="shared" si="54"/>
        <v>1</v>
      </c>
      <c r="K195" s="58" t="s">
        <v>64</v>
      </c>
      <c r="L195" s="58" t="s">
        <v>7</v>
      </c>
      <c r="M195" s="59"/>
      <c r="N195" s="55"/>
      <c r="O195" s="55"/>
      <c r="P195" s="60"/>
      <c r="Q195" s="55"/>
      <c r="R195" s="55"/>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80">
        <f t="shared" si="55"/>
        <v>582.3417600000001</v>
      </c>
      <c r="BB195" s="81">
        <f t="shared" si="56"/>
        <v>582.3417600000001</v>
      </c>
      <c r="BC195" s="61" t="str">
        <f t="shared" si="57"/>
        <v>INR  Five Hundred &amp; Eighty Two  and Paise Thirty Four Only</v>
      </c>
      <c r="BQ195" s="89">
        <v>31</v>
      </c>
      <c r="BR195" s="119">
        <f t="shared" si="53"/>
        <v>38.57392000000001</v>
      </c>
    </row>
    <row r="196" spans="1:70" ht="139.5" customHeight="1">
      <c r="A196" s="32">
        <v>184</v>
      </c>
      <c r="B196" s="90" t="s">
        <v>441</v>
      </c>
      <c r="C196" s="63" t="s">
        <v>416</v>
      </c>
      <c r="D196" s="87">
        <v>60</v>
      </c>
      <c r="E196" s="88" t="s">
        <v>147</v>
      </c>
      <c r="F196" s="89">
        <v>22.397760000000005</v>
      </c>
      <c r="G196" s="55"/>
      <c r="H196" s="55"/>
      <c r="I196" s="56" t="s">
        <v>40</v>
      </c>
      <c r="J196" s="57">
        <f t="shared" si="54"/>
        <v>1</v>
      </c>
      <c r="K196" s="58" t="s">
        <v>64</v>
      </c>
      <c r="L196" s="58" t="s">
        <v>7</v>
      </c>
      <c r="M196" s="59"/>
      <c r="N196" s="55"/>
      <c r="O196" s="55"/>
      <c r="P196" s="60"/>
      <c r="Q196" s="55"/>
      <c r="R196" s="55"/>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80">
        <f t="shared" si="55"/>
        <v>1343.8656000000003</v>
      </c>
      <c r="BB196" s="81">
        <f t="shared" si="56"/>
        <v>1343.8656000000003</v>
      </c>
      <c r="BC196" s="61" t="str">
        <f t="shared" si="57"/>
        <v>INR  One Thousand Three Hundred &amp; Forty Three  and Paise Eighty Seven Only</v>
      </c>
      <c r="BQ196" s="89">
        <v>750</v>
      </c>
      <c r="BR196" s="119">
        <f t="shared" si="53"/>
        <v>933.2400000000002</v>
      </c>
    </row>
    <row r="197" spans="1:70" ht="76.5" customHeight="1">
      <c r="A197" s="32">
        <v>185</v>
      </c>
      <c r="B197" s="90" t="s">
        <v>432</v>
      </c>
      <c r="C197" s="63" t="s">
        <v>417</v>
      </c>
      <c r="D197" s="87">
        <v>156</v>
      </c>
      <c r="E197" s="88" t="s">
        <v>148</v>
      </c>
      <c r="F197" s="89">
        <v>38.57392000000001</v>
      </c>
      <c r="G197" s="55"/>
      <c r="H197" s="55"/>
      <c r="I197" s="56" t="s">
        <v>40</v>
      </c>
      <c r="J197" s="57">
        <f t="shared" si="54"/>
        <v>1</v>
      </c>
      <c r="K197" s="58" t="s">
        <v>64</v>
      </c>
      <c r="L197" s="58" t="s">
        <v>7</v>
      </c>
      <c r="M197" s="59"/>
      <c r="N197" s="55"/>
      <c r="O197" s="55"/>
      <c r="P197" s="60"/>
      <c r="Q197" s="55"/>
      <c r="R197" s="55"/>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80">
        <f t="shared" si="55"/>
        <v>6017.531520000001</v>
      </c>
      <c r="BB197" s="81">
        <f t="shared" si="56"/>
        <v>6017.531520000001</v>
      </c>
      <c r="BC197" s="61" t="str">
        <f t="shared" si="57"/>
        <v>INR  Six Thousand  &amp;Seventeen  and Paise Fifty Three Only</v>
      </c>
      <c r="BQ197" s="89">
        <v>722</v>
      </c>
      <c r="BR197" s="119">
        <f t="shared" si="53"/>
        <v>898.3990400000001</v>
      </c>
    </row>
    <row r="198" spans="1:70" ht="78.75" customHeight="1">
      <c r="A198" s="32">
        <v>186</v>
      </c>
      <c r="B198" s="90" t="s">
        <v>433</v>
      </c>
      <c r="C198" s="63" t="s">
        <v>418</v>
      </c>
      <c r="D198" s="87">
        <v>3</v>
      </c>
      <c r="E198" s="88" t="s">
        <v>148</v>
      </c>
      <c r="F198" s="89">
        <v>933.2400000000002</v>
      </c>
      <c r="G198" s="55"/>
      <c r="H198" s="55"/>
      <c r="I198" s="56" t="s">
        <v>40</v>
      </c>
      <c r="J198" s="57">
        <f t="shared" si="54"/>
        <v>1</v>
      </c>
      <c r="K198" s="58" t="s">
        <v>64</v>
      </c>
      <c r="L198" s="58" t="s">
        <v>7</v>
      </c>
      <c r="M198" s="59"/>
      <c r="N198" s="55"/>
      <c r="O198" s="55"/>
      <c r="P198" s="60"/>
      <c r="Q198" s="55"/>
      <c r="R198" s="55"/>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80">
        <f t="shared" si="55"/>
        <v>2799.7200000000007</v>
      </c>
      <c r="BB198" s="81">
        <f t="shared" si="56"/>
        <v>2799.7200000000007</v>
      </c>
      <c r="BC198" s="61" t="str">
        <f t="shared" si="57"/>
        <v>INR  Two Thousand Seven Hundred &amp; Ninety Nine  and Paise Seventy Two Only</v>
      </c>
      <c r="BQ198" s="89">
        <v>498</v>
      </c>
      <c r="BR198" s="119">
        <f t="shared" si="53"/>
        <v>619.6713600000002</v>
      </c>
    </row>
    <row r="199" spans="1:70" ht="204.75" customHeight="1">
      <c r="A199" s="32">
        <v>187</v>
      </c>
      <c r="B199" s="90" t="s">
        <v>440</v>
      </c>
      <c r="C199" s="63" t="s">
        <v>419</v>
      </c>
      <c r="D199" s="87">
        <v>24</v>
      </c>
      <c r="E199" s="88" t="s">
        <v>146</v>
      </c>
      <c r="F199" s="89">
        <v>898.3990400000001</v>
      </c>
      <c r="G199" s="55"/>
      <c r="H199" s="55"/>
      <c r="I199" s="56" t="s">
        <v>40</v>
      </c>
      <c r="J199" s="57">
        <f t="shared" si="54"/>
        <v>1</v>
      </c>
      <c r="K199" s="58" t="s">
        <v>64</v>
      </c>
      <c r="L199" s="58" t="s">
        <v>7</v>
      </c>
      <c r="M199" s="59"/>
      <c r="N199" s="55"/>
      <c r="O199" s="55"/>
      <c r="P199" s="60"/>
      <c r="Q199" s="55"/>
      <c r="R199" s="55"/>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80">
        <f t="shared" si="55"/>
        <v>21561.576960000002</v>
      </c>
      <c r="BB199" s="81">
        <f t="shared" si="56"/>
        <v>21561.576960000002</v>
      </c>
      <c r="BC199" s="61" t="str">
        <f t="shared" si="57"/>
        <v>INR  Twenty One Thousand Five Hundred &amp; Sixty One  and Paise Fifty Eight Only</v>
      </c>
      <c r="BQ199" s="89">
        <v>67</v>
      </c>
      <c r="BR199" s="119">
        <f t="shared" si="53"/>
        <v>83.36944000000001</v>
      </c>
    </row>
    <row r="200" spans="1:69" ht="184.5" customHeight="1">
      <c r="A200" s="32">
        <v>188</v>
      </c>
      <c r="B200" s="90" t="s">
        <v>439</v>
      </c>
      <c r="C200" s="63" t="s">
        <v>420</v>
      </c>
      <c r="D200" s="87">
        <v>24</v>
      </c>
      <c r="E200" s="88" t="s">
        <v>148</v>
      </c>
      <c r="F200" s="89">
        <v>619.6713600000002</v>
      </c>
      <c r="G200" s="55"/>
      <c r="H200" s="55"/>
      <c r="I200" s="56" t="s">
        <v>40</v>
      </c>
      <c r="J200" s="57">
        <f t="shared" si="54"/>
        <v>1</v>
      </c>
      <c r="K200" s="58" t="s">
        <v>64</v>
      </c>
      <c r="L200" s="58" t="s">
        <v>7</v>
      </c>
      <c r="M200" s="59"/>
      <c r="N200" s="55"/>
      <c r="O200" s="55"/>
      <c r="P200" s="60"/>
      <c r="Q200" s="55"/>
      <c r="R200" s="55"/>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80">
        <f t="shared" si="55"/>
        <v>14872.112640000003</v>
      </c>
      <c r="BB200" s="81">
        <f t="shared" si="56"/>
        <v>14872.112640000003</v>
      </c>
      <c r="BC200" s="61" t="str">
        <f t="shared" si="57"/>
        <v>INR  Fourteen Thousand Eight Hundred &amp; Seventy Two  and Paise Eleven Only</v>
      </c>
      <c r="BP200" s="89">
        <v>823</v>
      </c>
      <c r="BQ200" s="105">
        <f>BP200*1.01</f>
        <v>831.23</v>
      </c>
    </row>
    <row r="201" spans="1:69" ht="54">
      <c r="A201" s="32">
        <v>189</v>
      </c>
      <c r="B201" s="90" t="s">
        <v>434</v>
      </c>
      <c r="C201" s="63" t="s">
        <v>421</v>
      </c>
      <c r="D201" s="87">
        <v>26</v>
      </c>
      <c r="E201" s="88" t="s">
        <v>148</v>
      </c>
      <c r="F201" s="89">
        <v>83.36944000000001</v>
      </c>
      <c r="G201" s="55"/>
      <c r="H201" s="55"/>
      <c r="I201" s="56" t="s">
        <v>40</v>
      </c>
      <c r="J201" s="57">
        <f t="shared" si="54"/>
        <v>1</v>
      </c>
      <c r="K201" s="58" t="s">
        <v>64</v>
      </c>
      <c r="L201" s="58" t="s">
        <v>7</v>
      </c>
      <c r="M201" s="59"/>
      <c r="N201" s="55"/>
      <c r="O201" s="55"/>
      <c r="P201" s="60"/>
      <c r="Q201" s="55"/>
      <c r="R201" s="55"/>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80">
        <f t="shared" si="55"/>
        <v>2167.6054400000003</v>
      </c>
      <c r="BB201" s="81">
        <f t="shared" si="56"/>
        <v>2167.6054400000003</v>
      </c>
      <c r="BC201" s="61" t="str">
        <f t="shared" si="57"/>
        <v>INR  Two Thousand One Hundred &amp; Sixty Seven  and Paise Sixty One Only</v>
      </c>
      <c r="BP201" s="89">
        <v>4743</v>
      </c>
      <c r="BQ201" s="105">
        <f>BP201*1.01</f>
        <v>4790.43</v>
      </c>
    </row>
    <row r="202" spans="1:69" ht="105">
      <c r="A202" s="32">
        <v>190</v>
      </c>
      <c r="B202" s="83" t="s">
        <v>435</v>
      </c>
      <c r="C202" s="63" t="s">
        <v>422</v>
      </c>
      <c r="D202" s="87">
        <v>18</v>
      </c>
      <c r="E202" s="88" t="s">
        <v>148</v>
      </c>
      <c r="F202" s="89">
        <v>831.23</v>
      </c>
      <c r="G202" s="55"/>
      <c r="H202" s="55"/>
      <c r="I202" s="56" t="s">
        <v>40</v>
      </c>
      <c r="J202" s="57">
        <f t="shared" si="54"/>
        <v>1</v>
      </c>
      <c r="K202" s="58" t="s">
        <v>64</v>
      </c>
      <c r="L202" s="58" t="s">
        <v>7</v>
      </c>
      <c r="M202" s="59"/>
      <c r="N202" s="55"/>
      <c r="O202" s="55"/>
      <c r="P202" s="60"/>
      <c r="Q202" s="55"/>
      <c r="R202" s="55"/>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80">
        <f t="shared" si="55"/>
        <v>14962.14</v>
      </c>
      <c r="BB202" s="81">
        <f t="shared" si="56"/>
        <v>14962.14</v>
      </c>
      <c r="BC202" s="61" t="str">
        <f t="shared" si="57"/>
        <v>INR  Fourteen Thousand Nine Hundred &amp; Sixty Two  and Paise Fourteen Only</v>
      </c>
      <c r="BP202" s="89">
        <v>458</v>
      </c>
      <c r="BQ202" s="105">
        <f>BP202*1.01</f>
        <v>462.58</v>
      </c>
    </row>
    <row r="203" spans="1:55" ht="54">
      <c r="A203" s="32">
        <v>191</v>
      </c>
      <c r="B203" s="90" t="s">
        <v>436</v>
      </c>
      <c r="C203" s="63" t="s">
        <v>423</v>
      </c>
      <c r="D203" s="87">
        <v>24</v>
      </c>
      <c r="E203" s="88" t="s">
        <v>148</v>
      </c>
      <c r="F203" s="89">
        <v>4790.43</v>
      </c>
      <c r="G203" s="55"/>
      <c r="H203" s="55"/>
      <c r="I203" s="56" t="s">
        <v>40</v>
      </c>
      <c r="J203" s="57">
        <f t="shared" si="54"/>
        <v>1</v>
      </c>
      <c r="K203" s="58" t="s">
        <v>64</v>
      </c>
      <c r="L203" s="58" t="s">
        <v>7</v>
      </c>
      <c r="M203" s="59"/>
      <c r="N203" s="55"/>
      <c r="O203" s="55"/>
      <c r="P203" s="60"/>
      <c r="Q203" s="55"/>
      <c r="R203" s="55"/>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80">
        <f t="shared" si="55"/>
        <v>114970.32</v>
      </c>
      <c r="BB203" s="81">
        <f t="shared" si="56"/>
        <v>114970.32</v>
      </c>
      <c r="BC203" s="61" t="str">
        <f t="shared" si="57"/>
        <v>INR  One Lakh Fourteen Thousand Nine Hundred &amp; Seventy  and Paise Thirty Two Only</v>
      </c>
    </row>
    <row r="204" spans="1:55" ht="156.75">
      <c r="A204" s="32">
        <v>192</v>
      </c>
      <c r="B204" s="90" t="s">
        <v>437</v>
      </c>
      <c r="C204" s="63" t="s">
        <v>424</v>
      </c>
      <c r="D204" s="87">
        <v>85</v>
      </c>
      <c r="E204" s="88" t="s">
        <v>438</v>
      </c>
      <c r="F204" s="89">
        <v>462.58</v>
      </c>
      <c r="G204" s="55"/>
      <c r="H204" s="55"/>
      <c r="I204" s="56" t="s">
        <v>40</v>
      </c>
      <c r="J204" s="57">
        <f t="shared" si="54"/>
        <v>1</v>
      </c>
      <c r="K204" s="58" t="s">
        <v>64</v>
      </c>
      <c r="L204" s="58" t="s">
        <v>7</v>
      </c>
      <c r="M204" s="59"/>
      <c r="N204" s="55"/>
      <c r="O204" s="55"/>
      <c r="P204" s="60"/>
      <c r="Q204" s="55"/>
      <c r="R204" s="55"/>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80">
        <f t="shared" si="55"/>
        <v>39319.299999999996</v>
      </c>
      <c r="BB204" s="81">
        <f t="shared" si="56"/>
        <v>39319.299999999996</v>
      </c>
      <c r="BC204" s="61" t="str">
        <f t="shared" si="57"/>
        <v>INR  Thirty Nine Thousand Three Hundred &amp; Nineteen  and Paise Thirty Only</v>
      </c>
    </row>
    <row r="205" spans="1:55" ht="28.5">
      <c r="A205" s="72" t="s">
        <v>62</v>
      </c>
      <c r="B205" s="73"/>
      <c r="C205" s="74"/>
      <c r="D205" s="75"/>
      <c r="E205" s="75"/>
      <c r="F205" s="75"/>
      <c r="G205" s="75"/>
      <c r="H205" s="76"/>
      <c r="I205" s="76"/>
      <c r="J205" s="76"/>
      <c r="K205" s="76"/>
      <c r="L205" s="77"/>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82">
        <f>SUM(BA13:BA204)</f>
        <v>8020940.281337473</v>
      </c>
      <c r="BB205" s="78">
        <f>SUM(BB13:BB63)</f>
        <v>3309795.1350345286</v>
      </c>
      <c r="BC205" s="79" t="str">
        <f>SpellNumber($E$2,BA205)</f>
        <v>INR  Eighty Lakh Twenty Thousand Nine Hundred &amp; Forty  and Paise Twenty Eight Only</v>
      </c>
    </row>
    <row r="206" spans="1:55" ht="18">
      <c r="A206" s="41" t="s">
        <v>66</v>
      </c>
      <c r="B206" s="42"/>
      <c r="C206" s="23"/>
      <c r="D206" s="43"/>
      <c r="E206" s="44" t="s">
        <v>69</v>
      </c>
      <c r="F206" s="45"/>
      <c r="G206" s="46"/>
      <c r="H206" s="24"/>
      <c r="I206" s="24"/>
      <c r="J206" s="24"/>
      <c r="K206" s="47"/>
      <c r="L206" s="48"/>
      <c r="M206" s="49"/>
      <c r="N206" s="25"/>
      <c r="O206" s="21"/>
      <c r="P206" s="21"/>
      <c r="Q206" s="21"/>
      <c r="R206" s="21"/>
      <c r="S206" s="21"/>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50">
        <f>IF(ISBLANK(F206),0,IF(E206="Excess (+)",ROUND(BA205+(BA205*F206),2),IF(E206="Less (-)",ROUND(BA205+(BA205*F206*(-1)),2),IF(E206="At Par",BA205,0))))</f>
        <v>0</v>
      </c>
      <c r="BB206" s="52">
        <f>ROUND(BA206,0)</f>
        <v>0</v>
      </c>
      <c r="BC206" s="39" t="str">
        <f>SpellNumber($E$2,BA206)</f>
        <v>INR Zero Only</v>
      </c>
    </row>
    <row r="207" spans="1:55" ht="18">
      <c r="A207" s="40" t="s">
        <v>65</v>
      </c>
      <c r="B207" s="40"/>
      <c r="C207" s="127" t="str">
        <f>SpellNumber($E$2,BA206)</f>
        <v>INR Zero Only</v>
      </c>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c r="AN207" s="128"/>
      <c r="AO207" s="128"/>
      <c r="AP207" s="128"/>
      <c r="AQ207" s="128"/>
      <c r="AR207" s="128"/>
      <c r="AS207" s="128"/>
      <c r="AT207" s="128"/>
      <c r="AU207" s="128"/>
      <c r="AV207" s="128"/>
      <c r="AW207" s="128"/>
      <c r="AX207" s="128"/>
      <c r="AY207" s="128"/>
      <c r="AZ207" s="128"/>
      <c r="BA207" s="128"/>
      <c r="BB207" s="128"/>
      <c r="BC207" s="129"/>
    </row>
    <row r="208" spans="1:54" ht="15">
      <c r="A208" s="12"/>
      <c r="B208" s="12"/>
      <c r="N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B208" s="12"/>
    </row>
  </sheetData>
  <sheetProtection password="D9BE" sheet="1"/>
  <mergeCells count="8">
    <mergeCell ref="C207:BC207"/>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6">
      <formula1>IF(E206="Select",-1,IF(E206="At Par",0,0))</formula1>
      <formula2>IF(E206="Select",-1,IF(E206="At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6">
      <formula1>0</formula1>
      <formula2>IF(E206&lt;&gt;"Select",99.9,0)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6">
      <formula1>0</formula1>
      <formula2>99.9</formula2>
    </dataValidation>
    <dataValidation type="list" allowBlank="1" showInputMessage="1" showErrorMessage="1" sqref="E206">
      <formula1>"Select, Excess (+), Less (-)"</formula1>
    </dataValidation>
    <dataValidation type="decimal" allowBlank="1" showInputMessage="1" showErrorMessage="1" promptTitle="Quantity" prompt="Please enter the Quantity for this item. " errorTitle="Invalid Entry" error="Only Numeric Values are allowed. " sqref="BM104:BM109 BM81:BM85 BJ64:BJ68 BJ52:BJ55 F29 BJ26 BJ24:BK24 BK18 F13:F16 BM14 BJ14:BK14 F19:F27 BM18:BM20 BJ45:BJ49 F104:F109 F111 F123:F145 F177:F178 D13:D204 BS29 BS14:BS16 BS19:BS27 BS104:BS109 BS111 BS123:BS145 BS177:BS178">
      <formula1>0</formula1>
      <formula2>999999999999999</formula2>
    </dataValidation>
    <dataValidation allowBlank="1" showInputMessage="1" showErrorMessage="1" promptTitle="Units" prompt="Please enter Units in text" sqref="E111:E112 E104:E109 BE19:BE22 BP122:BP145 BP111:BP112 BP104:BP109 E29 BE26 BP18:BP27 BP14:BP16 E18:E27 E13:E16 BP29 BE36:BE37 E122:E145 E177:E178"/>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195 L196 L197 L198 L199 L200 L201 L202 L20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204">
      <formula1>"INR"</formula1>
    </dataValidation>
    <dataValidation type="decimal" allowBlank="1" showInputMessage="1" showErrorMessage="1" promptTitle="Rate Entry" prompt="Please enter the Basic Price in Rupees for this item. " errorTitle="Invaid Entry" error="Only Numeric Values are allowed. " sqref="G13:H20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4">
      <formula1>0</formula1>
      <formula2>999999999999999</formula2>
    </dataValidation>
    <dataValidation type="list" showInputMessage="1" showErrorMessage="1" sqref="I13:I204">
      <formula1>"Excess(+), Less(-)"</formula1>
    </dataValidation>
    <dataValidation type="decimal" allowBlank="1" showInputMessage="1" showErrorMessage="1" promptTitle="Rate Entry" prompt="Please enter VAT charges in Rupees for this item. " errorTitle="Invaid Entry" error="Only Numeric Values are allowed. " sqref="M14:M204">
      <formula1>0</formula1>
      <formula2>999999999999999</formula2>
    </dataValidation>
    <dataValidation allowBlank="1" showInputMessage="1" showErrorMessage="1" promptTitle="Addition / Deduction" prompt="Please Choose the correct One" sqref="J13:J204"/>
    <dataValidation type="list" allowBlank="1" showInputMessage="1" showErrorMessage="1" sqref="K13:K204">
      <formula1>"Partial Conversion, Full Conversion"</formula1>
    </dataValidation>
    <dataValidation allowBlank="1" showInputMessage="1" showErrorMessage="1" promptTitle="Itemcode/Make" prompt="Please enter text" sqref="C13:C204"/>
    <dataValidation type="decimal" allowBlank="1" showInputMessage="1" showErrorMessage="1" errorTitle="Invalid Entry" error="Only Numeric Values are allowed. " sqref="A13:A204">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39" t="s">
        <v>3</v>
      </c>
      <c r="F6" s="139"/>
      <c r="G6" s="139"/>
      <c r="H6" s="139"/>
      <c r="I6" s="139"/>
      <c r="J6" s="139"/>
      <c r="K6" s="139"/>
    </row>
    <row r="7" spans="5:11" ht="15">
      <c r="E7" s="139"/>
      <c r="F7" s="139"/>
      <c r="G7" s="139"/>
      <c r="H7" s="139"/>
      <c r="I7" s="139"/>
      <c r="J7" s="139"/>
      <c r="K7" s="139"/>
    </row>
    <row r="8" spans="5:11" ht="15">
      <c r="E8" s="139"/>
      <c r="F8" s="139"/>
      <c r="G8" s="139"/>
      <c r="H8" s="139"/>
      <c r="I8" s="139"/>
      <c r="J8" s="139"/>
      <c r="K8" s="139"/>
    </row>
    <row r="9" spans="5:11" ht="15">
      <c r="E9" s="139"/>
      <c r="F9" s="139"/>
      <c r="G9" s="139"/>
      <c r="H9" s="139"/>
      <c r="I9" s="139"/>
      <c r="J9" s="139"/>
      <c r="K9" s="139"/>
    </row>
    <row r="10" spans="5:11" ht="15">
      <c r="E10" s="139"/>
      <c r="F10" s="139"/>
      <c r="G10" s="139"/>
      <c r="H10" s="139"/>
      <c r="I10" s="139"/>
      <c r="J10" s="139"/>
      <c r="K10" s="139"/>
    </row>
    <row r="11" spans="5:11" ht="15">
      <c r="E11" s="139"/>
      <c r="F11" s="139"/>
      <c r="G11" s="139"/>
      <c r="H11" s="139"/>
      <c r="I11" s="139"/>
      <c r="J11" s="139"/>
      <c r="K11" s="139"/>
    </row>
    <row r="12" spans="5:11" ht="15">
      <c r="E12" s="139"/>
      <c r="F12" s="139"/>
      <c r="G12" s="139"/>
      <c r="H12" s="139"/>
      <c r="I12" s="139"/>
      <c r="J12" s="139"/>
      <c r="K12" s="139"/>
    </row>
    <row r="13" spans="5:11" ht="15">
      <c r="E13" s="139"/>
      <c r="F13" s="139"/>
      <c r="G13" s="139"/>
      <c r="H13" s="139"/>
      <c r="I13" s="139"/>
      <c r="J13" s="139"/>
      <c r="K13" s="139"/>
    </row>
    <row r="14" spans="5:11" ht="15">
      <c r="E14" s="139"/>
      <c r="F14" s="139"/>
      <c r="G14" s="139"/>
      <c r="H14" s="139"/>
      <c r="I14" s="139"/>
      <c r="J14" s="139"/>
      <c r="K14" s="139"/>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2018-12-14T07:55:23Z</cp:lastPrinted>
  <dcterms:created xsi:type="dcterms:W3CDTF">2009-01-30T06:42:42Z</dcterms:created>
  <dcterms:modified xsi:type="dcterms:W3CDTF">2019-11-11T08:06:00Z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