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45" windowWidth="11580" windowHeight="7605"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'BoQ1'!$A$1:$BC$36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<sst xmlns="http://schemas.openxmlformats.org/spreadsheetml/2006/main" count="247" uniqueCount="103">
  <si>
    <t>Sl.
No.</t>
  </si>
  <si>
    <t>Item Code / Make</t>
  </si>
  <si>
    <t>Estimated Rate</t>
  </si>
  <si>
    <t>Please Enable Macros to View BoQ information</t>
  </si>
  <si>
    <t>BoQ_Ver3.0</t>
  </si>
  <si>
    <t>Normal</t>
  </si>
  <si>
    <t>INR Only</t>
  </si>
  <si>
    <t>INR</t>
  </si>
  <si>
    <t xml:space="preserve"> </t>
  </si>
  <si>
    <t>Bidder Name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</si>
  <si>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</si>
  <si>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</si>
  <si>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</si>
  <si>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</si>
  <si>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</si>
  <si>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</si>
  <si>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</si>
  <si>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</si>
  <si>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</si>
  <si>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</si>
  <si>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</si>
  <si>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</si>
  <si>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</si>
  <si>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</si>
  <si>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</si>
  <si>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</si>
  <si>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</si>
  <si>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</si>
  <si>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</si>
  <si>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</si>
  <si>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</si>
  <si>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</si>
  <si>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</si>
  <si>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</si>
  <si>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</si>
  <si>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</si>
  <si>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</si>
  <si>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</si>
  <si>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</si>
  <si>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</si>
  <si>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</si>
  <si>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</si>
  <si>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</si>
  <si>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</si>
  <si>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</si>
  <si>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</si>
  <si>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</si>
  <si>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</si>
  <si>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</si>
  <si>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</si>
  <si>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</si>
  <si>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</si>
  <si>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</si>
  <si>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</si>
  <si>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</si>
  <si>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</si>
  <si>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</si>
  <si>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BI01010001010000000000000515BI0100001125</t>
  </si>
  <si>
    <t>BI01010001010000000000000515BI0100001126</t>
  </si>
  <si>
    <t>BI01010001010000000000000515BI0100001127</t>
  </si>
  <si>
    <t>BI01010001010000000000000515BI0100001128</t>
  </si>
  <si>
    <t>BI01010001010000000000000515BI0100001129</t>
  </si>
  <si>
    <t>Total in Figures</t>
  </si>
  <si>
    <t>Percentage</t>
  </si>
  <si>
    <t>Full Conversion</t>
  </si>
  <si>
    <t>Quoted Rate in Words</t>
  </si>
  <si>
    <t>Quoted Rate in Figures</t>
  </si>
  <si>
    <t>IOCL</t>
  </si>
  <si>
    <t>Select, At Par, Excess (+), Less (-)</t>
  </si>
  <si>
    <t>Select</t>
  </si>
  <si>
    <t>BI01010001010000000000000515BI0100001130</t>
  </si>
  <si>
    <t>BI01010001010000000000000515BI0100001131</t>
  </si>
  <si>
    <t>BI01010001010000000000000515BI0100001132</t>
  </si>
  <si>
    <t>BI01010001010000000000000515BI0100001124</t>
  </si>
  <si>
    <t>SqM</t>
  </si>
  <si>
    <t>mtr</t>
  </si>
  <si>
    <t>sqm</t>
  </si>
  <si>
    <t>cum</t>
  </si>
  <si>
    <t>Civil works</t>
  </si>
  <si>
    <t>Supplying and laying Polythene Sheet (150gm / sq.m.) over damp proof course or below flooring or roof terracing or in foundation or in foundation trenches.</t>
  </si>
  <si>
    <t>Earth work in excavation of foundation trenches or drains, in all sorts of soil (including mixed soil but excluding laterite or sandstone) including removing, spreading or stacking the spoils within a lead of 75 m. as directed. The item includes necessary trimming the sides of trenches, levelling, dressing and ramming the bottom, bailing out water as required complete. 
(a) Depth of excavation not exceeding 1,500 mm.</t>
  </si>
  <si>
    <t>Earth work in filling in foundation trenches or plinth with good earth, in layers not exceeding 150 mm. including watering and ramming etc. layer by layer complete. (Payment to be made on the basis of measurement of finished quantity of work)
(a) With earth obtained from excavation of foundation.</t>
  </si>
  <si>
    <t>Controlled Cement concrete with well graded stone chips (20 mm nominal size) excluding shuttering and reinforcement with complete design of concrete as per IS : 456 and relevant special publications, submission of job mix formula after preliminary mix design after testing of concrete cubes as per direction of Engineer-in charge. Consumption of cement will not be less than 300 Kg of cement with Super plasticiser per cubic meter of controlled concrete but actual consumption will be determined on the basis of preliminary test and job mix foumula. In ground floor and foundation.[using concrete mixture]
(b) M 25 Grade(Pakur variety)</t>
  </si>
  <si>
    <t xml:space="preserve">Ordinary Cement concrete (mix 1:2:4) with graded stone chips (20 mm nominal size) excluding shuttering and reinforcement if any, in ground floor as per relevant IS codes. (i) Pakur Variety  (i) In foundation  etc. where necessary
</t>
  </si>
  <si>
    <t>Hire and labour charges for shuttering with centering and necessary staging upto 4 m using approved stout props and thick hard wood planks of approved thickness with required bracing for concrete slabs, beams and columns, lintels curved or straight including fitting, fixing and striking out after completion of works (upto roof of ground floor)
(a) 25 mm to 30 mm thick wooden shuttering as per decision &amp; direction of Engineer-In-Charge.</t>
  </si>
  <si>
    <t>Reinforcement for reinforced concrete work in  all sorts of structures including distribution bars, stirrups, binders etc initial straightening and removal of loose rust (if necessary), cutting to requisite length, hooking and bending to correct shape, placing in proper position and binding with 16 gauge black annealed wire at every intersection, complete as per drawing and direction.
(a) For works in foundation, basement and upto roof of ground floor/upto 4 m 
(i) Tor steel/Mild Steel
I. SAIL/TATA/RINL</t>
  </si>
  <si>
    <t>M.T</t>
  </si>
  <si>
    <t>25mm. thick damp proof course with cement concrete with stone chips (1:1.5:3) [with graded stone aggregate 10 mm nominal size] and admixture of water proofing compound as per manufacturer's specification followed by two coat of polymer based paint, (1st coat after 4 to 5 days of concrete laying and 2 nd coat just before brick masonry work) as directed (cost of water proofing compound &amp; polymer based paint to be paid separately).( Chequering not required over
concrete or painted surface).</t>
  </si>
  <si>
    <t>Brick work with 1st class bricks in cement mortar (1:6)
 (a) In foundation and plinth</t>
  </si>
  <si>
    <t>125 mm. thick brick work with 1st class bricks in cement mortar (1:4) in ground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</si>
  <si>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 With 1:6 cement mortar
(b) 20 mm thick plaster outside</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</si>
  <si>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 With 1:6 cement mortar
(c) 15 mm thick plaster Inside</t>
  </si>
  <si>
    <t>Labour for Chipping of concrete surface before taking up Plastering work</t>
  </si>
  <si>
    <t>Applying Exterior grade Acrylic primer of approved quality and brand on plastered or cencrete surface old or new surface to receive decorative textured(matt finish) or smooth finish acrylic exterior emulsion paint including scraping and preparing the surface throughly, complete as per manufacturer's specification and as per direction of the EIC.
(a) One Coat
(A) AT GROUND FLOOR</t>
  </si>
  <si>
    <t>Protective and Decorative Acrylic exterior emulsion paint of approved quality, as per manufacturer's specification and as per direction of EIC to be applied over acrylic primer as required. The rate includes cost of material, labour, scaffolding and all incidental charges but excluding the cost of primer.c) Super Protective 100% Acrylic Emulsion.In Ground floor (Two Coat)</t>
  </si>
  <si>
    <t>Supplying fitting and fixing 600 mm (+/- 30 mm) diametre R.B.T (Reinforced Barbed Tape) Concertina fencing on wall top using concertina coils stretched to approx.6 meters length at site clipped with two nos. of horizontal R.B.T strands which will be tensioned and fixed with the vertical M.S angle iron posts by means of security fasteners (such as 'C' clips, R.B.T clips etc.)</t>
  </si>
  <si>
    <t>M.S. structural works in columns, beams etc. with simple rolled structural members (e.g. joists, angle, channel sections conforming to IS: 226, IS: 808 &amp; SP (6)- 1964 connected to one another with bracket, gussets, cleats as per design, direction of Engineer-in-  charge complete including cutting to requisite shape and length, fabrication with necessary bolting, metal arc welding conforming to IS: 816- 1956 &amp; IS: 1995 using electrodes of approved make and brand conforming to IS:814- 1957, haulage, hoisting and erection all complete. The rate includes the cost of rolled steel section, consumables such as electrodes, gas and hire charge of all tools and plants and labour required for the work including all incidental chages such as electricity charges, labour insurance charges etc. 
I) For  structural members of specified sections weighing less than 22.5 Kg./m</t>
  </si>
  <si>
    <t>Providing and fixing exterior quality Aluminium Composite Panel (ACP) wall cladding on existing Al. /MS frame work with GI brackets, ACP fixed on the existing frame work by folding the edges of ACP panel (Engraving the rear surface of ACP sheet) with CP angles, cleats and strainless Steelscrews forming groves at the periphery of ACP panel. Such grooves filled with foam and silicon sealant etc. complete with all materials (but including the cost of silicon sealant), labour, scaffolding and all other incidental charges complete in all respect as per specification and direction of Engineer-in-charge. (Mode of payment is on finished surface area of ACP)
(b) 4mm thick (0.50mm Al.+3.0mm LDPE +0.50mm Al. PVDF coating)</t>
  </si>
  <si>
    <t>(b) Priming one coat  on steel or other metal surface with synthetic oil bound primer of approved quality including smoothening surfaces by sand papering etc.</t>
  </si>
  <si>
    <t>(A) Painting with best quality synthetic enamel paint of approved make and brand including smoothening surface by sand papering etc. including using of approved putty etc. on the surface, if necessary  :
(b) On steel or other metal surface :
With super gloss (hi-gloss) -
(iv) Two coats (with any shade except white)</t>
  </si>
  <si>
    <t>Name of Work:  Construction  of Boundary Wall at old complex at SAP, 7th Bn., Kalyanpur, Asansol.</t>
  </si>
  <si>
    <t xml:space="preserve">Tender Inviting Authority: The Additional Chief  Engineer, W.B.P.H&amp;.I.D.Corpn. Ltd. </t>
  </si>
  <si>
    <t>Contract No:  WBPHIDCL/Addl.CE/NIT- 38(e)/2019-2020  (2nd Call)</t>
  </si>
</sst>
</file>

<file path=xl/styles.xml><?xml version="1.0" encoding="utf-8"?>
<styleSheet xmlns="http://schemas.openxmlformats.org/spreadsheetml/2006/main">
  <numFmts count="3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000"/>
    <numFmt numFmtId="181" formatCode="0.0"/>
    <numFmt numFmtId="182" formatCode="0.000"/>
    <numFmt numFmtId="183" formatCode="0.0000%"/>
    <numFmt numFmtId="184" formatCode="0.00000"/>
    <numFmt numFmtId="185" formatCode="0.0000000"/>
    <numFmt numFmtId="186" formatCode="0.000000"/>
    <numFmt numFmtId="187" formatCode="_ * #,##0.000_ ;_ * \-#,##0.000_ ;_ * &quot;-&quot;??_ ;_ @_ "/>
    <numFmt numFmtId="188" formatCode="_ * #,##0.000_ ;_ * \-#,##0.000_ ;_ * &quot;-&quot;???_ ;_ @_ "/>
  </numFmts>
  <fonts count="73">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b/>
      <sz val="12"/>
      <color indexed="16"/>
      <name val="Arial"/>
      <family val="2"/>
    </font>
    <font>
      <b/>
      <sz val="11"/>
      <color indexed="16"/>
      <name val="Arial"/>
      <family val="2"/>
    </font>
    <font>
      <b/>
      <sz val="14"/>
      <color indexed="17"/>
      <name val="Arial"/>
      <family val="2"/>
    </font>
    <font>
      <sz val="10"/>
      <color indexed="8"/>
      <name val="Courier New"/>
      <family val="3"/>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b/>
      <sz val="12"/>
      <color rgb="FF800000"/>
      <name val="Arial"/>
      <family val="2"/>
    </font>
    <font>
      <b/>
      <sz val="11"/>
      <color rgb="FF800000"/>
      <name val="Arial"/>
      <family val="2"/>
    </font>
    <font>
      <b/>
      <sz val="14"/>
      <color theme="6" tint="-0.4999699890613556"/>
      <name val="Arial"/>
      <family val="2"/>
    </font>
    <font>
      <sz val="10"/>
      <color rgb="FF000000"/>
      <name val="Courier New"/>
      <family val="3"/>
    </font>
    <font>
      <b/>
      <u val="single"/>
      <sz val="16"/>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top style="thin"/>
      <bottom/>
    </border>
    <border>
      <left style="thin"/>
      <right/>
      <top style="thin"/>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right style="thin"/>
      <top style="thin"/>
      <bottom style="thin"/>
    </border>
    <border>
      <left>
        <color indexed="63"/>
      </left>
      <right style="thin"/>
      <top style="thin"/>
      <bottom>
        <color indexed="63"/>
      </bottom>
    </border>
    <border>
      <left>
        <color indexed="63"/>
      </left>
      <right>
        <color indexed="63"/>
      </right>
      <top>
        <color indexed="63"/>
      </top>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9" fillId="0" borderId="0" applyNumberFormat="0" applyFill="0" applyBorder="0" applyAlignment="0" applyProtection="0"/>
    <xf numFmtId="0" fontId="8"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7"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11" fillId="0" borderId="0">
      <alignment/>
      <protection/>
    </xf>
    <xf numFmtId="0" fontId="0"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7"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98">
    <xf numFmtId="0" fontId="0" fillId="0" borderId="0" xfId="0" applyFont="1" applyAlignment="1">
      <alignment/>
    </xf>
    <xf numFmtId="0" fontId="3" fillId="0" borderId="0" xfId="58" applyNumberFormat="1" applyFont="1" applyFill="1" applyBorder="1" applyAlignment="1">
      <alignment vertical="center"/>
      <protection/>
    </xf>
    <xf numFmtId="0" fontId="61" fillId="0" borderId="0" xfId="58" applyNumberFormat="1" applyFont="1" applyFill="1" applyBorder="1" applyAlignment="1" applyProtection="1">
      <alignment vertical="center"/>
      <protection locked="0"/>
    </xf>
    <xf numFmtId="0" fontId="61" fillId="0" borderId="0" xfId="58" applyNumberFormat="1" applyFont="1" applyFill="1" applyBorder="1" applyAlignment="1">
      <alignment vertical="center"/>
      <protection/>
    </xf>
    <xf numFmtId="0" fontId="2" fillId="0" borderId="0" xfId="58" applyNumberFormat="1" applyFont="1" applyFill="1" applyBorder="1" applyAlignment="1">
      <alignment vertical="center"/>
      <protection/>
    </xf>
    <xf numFmtId="0" fontId="4" fillId="0" borderId="0" xfId="58" applyNumberFormat="1" applyFont="1" applyFill="1" applyBorder="1" applyAlignment="1">
      <alignment horizontal="left"/>
      <protection/>
    </xf>
    <xf numFmtId="0" fontId="62" fillId="0" borderId="0" xfId="58" applyNumberFormat="1" applyFont="1" applyFill="1" applyBorder="1" applyAlignment="1">
      <alignment horizontal="left"/>
      <protection/>
    </xf>
    <xf numFmtId="0" fontId="3" fillId="0" borderId="0" xfId="58" applyNumberFormat="1" applyFont="1" applyFill="1" applyAlignment="1" applyProtection="1">
      <alignment vertical="center"/>
      <protection locked="0"/>
    </xf>
    <xf numFmtId="0" fontId="61" fillId="0" borderId="0" xfId="58" applyNumberFormat="1" applyFont="1" applyFill="1" applyAlignment="1" applyProtection="1">
      <alignment vertical="center"/>
      <protection locked="0"/>
    </xf>
    <xf numFmtId="0" fontId="3" fillId="0" borderId="0" xfId="58" applyNumberFormat="1" applyFont="1" applyFill="1" applyAlignment="1">
      <alignment vertical="center"/>
      <protection/>
    </xf>
    <xf numFmtId="0" fontId="61" fillId="0" borderId="0" xfId="58" applyNumberFormat="1" applyFont="1" applyFill="1" applyAlignment="1">
      <alignment vertical="center"/>
      <protection/>
    </xf>
    <xf numFmtId="0" fontId="2" fillId="0" borderId="10" xfId="58" applyNumberFormat="1" applyFont="1" applyFill="1" applyBorder="1" applyAlignment="1">
      <alignment horizontal="center" vertical="top" wrapText="1"/>
      <protection/>
    </xf>
    <xf numFmtId="0" fontId="3" fillId="0" borderId="0" xfId="58" applyNumberFormat="1" applyFont="1" applyFill="1">
      <alignment/>
      <protection/>
    </xf>
    <xf numFmtId="0" fontId="61" fillId="0" borderId="0" xfId="58" applyNumberFormat="1" applyFont="1" applyFill="1">
      <alignment/>
      <protection/>
    </xf>
    <xf numFmtId="0" fontId="2" fillId="0" borderId="11" xfId="58" applyNumberFormat="1" applyFont="1" applyFill="1" applyBorder="1" applyAlignment="1">
      <alignment horizontal="center" vertical="top" wrapText="1"/>
      <protection/>
    </xf>
    <xf numFmtId="0" fontId="3" fillId="0" borderId="11" xfId="58" applyNumberFormat="1" applyFont="1" applyFill="1" applyBorder="1" applyAlignment="1">
      <alignment horizontal="left" vertical="top"/>
      <protection/>
    </xf>
    <xf numFmtId="0" fontId="2" fillId="0" borderId="11" xfId="58" applyNumberFormat="1" applyFont="1" applyFill="1" applyBorder="1" applyAlignment="1" applyProtection="1">
      <alignment horizontal="right" vertical="top"/>
      <protection/>
    </xf>
    <xf numFmtId="0" fontId="3" fillId="0" borderId="11" xfId="58" applyNumberFormat="1" applyFont="1" applyFill="1" applyBorder="1" applyAlignment="1">
      <alignment vertical="top"/>
      <protection/>
    </xf>
    <xf numFmtId="0" fontId="2" fillId="0" borderId="11" xfId="58" applyNumberFormat="1" applyFont="1" applyFill="1" applyBorder="1" applyAlignment="1" applyProtection="1">
      <alignment horizontal="left" vertical="top"/>
      <protection locked="0"/>
    </xf>
    <xf numFmtId="0" fontId="3" fillId="0" borderId="11" xfId="58" applyNumberFormat="1" applyFont="1" applyFill="1" applyBorder="1" applyAlignment="1" applyProtection="1">
      <alignment vertical="top"/>
      <protection/>
    </xf>
    <xf numFmtId="0" fontId="2" fillId="0" borderId="12" xfId="58" applyNumberFormat="1" applyFont="1" applyFill="1" applyBorder="1" applyAlignment="1" applyProtection="1">
      <alignment horizontal="right" vertical="top"/>
      <protection locked="0"/>
    </xf>
    <xf numFmtId="0" fontId="3" fillId="0" borderId="0" xfId="58" applyNumberFormat="1" applyFont="1" applyFill="1" applyAlignment="1">
      <alignment vertical="top"/>
      <protection/>
    </xf>
    <xf numFmtId="0" fontId="61" fillId="0" borderId="0" xfId="58" applyNumberFormat="1" applyFont="1" applyFill="1" applyAlignment="1">
      <alignment vertical="top"/>
      <protection/>
    </xf>
    <xf numFmtId="0" fontId="63" fillId="0" borderId="13" xfId="58" applyNumberFormat="1" applyFont="1" applyFill="1" applyBorder="1" applyAlignment="1" applyProtection="1">
      <alignment vertical="top"/>
      <protection/>
    </xf>
    <xf numFmtId="0" fontId="3" fillId="0" borderId="10" xfId="58" applyNumberFormat="1" applyFont="1" applyFill="1" applyBorder="1" applyAlignment="1" applyProtection="1">
      <alignment vertical="top"/>
      <protection/>
    </xf>
    <xf numFmtId="0" fontId="3" fillId="0" borderId="0" xfId="58" applyNumberFormat="1" applyFont="1" applyFill="1" applyAlignment="1" applyProtection="1">
      <alignment vertical="top"/>
      <protection/>
    </xf>
    <xf numFmtId="0" fontId="0" fillId="0" borderId="0" xfId="58" applyNumberFormat="1" applyFill="1">
      <alignment/>
      <protection/>
    </xf>
    <xf numFmtId="0" fontId="64" fillId="0" borderId="0" xfId="58" applyNumberFormat="1" applyFont="1" applyFill="1">
      <alignment/>
      <protection/>
    </xf>
    <xf numFmtId="0" fontId="65" fillId="0" borderId="0" xfId="62" applyNumberFormat="1" applyFont="1" applyFill="1" applyBorder="1" applyAlignment="1" applyProtection="1">
      <alignment horizontal="center" vertical="center"/>
      <protection/>
    </xf>
    <xf numFmtId="0" fontId="2" fillId="0" borderId="14" xfId="62" applyNumberFormat="1" applyFont="1" applyFill="1" applyBorder="1" applyAlignment="1" applyProtection="1">
      <alignment horizontal="left" vertical="top" wrapText="1"/>
      <protection/>
    </xf>
    <xf numFmtId="0" fontId="2" fillId="0" borderId="13" xfId="62" applyNumberFormat="1" applyFont="1" applyFill="1" applyBorder="1" applyAlignment="1">
      <alignment horizontal="center" vertical="top" wrapText="1"/>
      <protection/>
    </xf>
    <xf numFmtId="0" fontId="66" fillId="0" borderId="10" xfId="62" applyNumberFormat="1" applyFont="1" applyFill="1" applyBorder="1" applyAlignment="1">
      <alignment vertical="top" wrapText="1"/>
      <protection/>
    </xf>
    <xf numFmtId="0" fontId="3" fillId="0" borderId="11" xfId="62" applyNumberFormat="1" applyFont="1" applyFill="1" applyBorder="1" applyAlignment="1">
      <alignment horizontal="center" vertical="top"/>
      <protection/>
    </xf>
    <xf numFmtId="180" fontId="3" fillId="0" borderId="11" xfId="62" applyNumberFormat="1" applyFont="1" applyFill="1" applyBorder="1" applyAlignment="1">
      <alignment vertical="top"/>
      <protection/>
    </xf>
    <xf numFmtId="0" fontId="3" fillId="0" borderId="11" xfId="62" applyNumberFormat="1" applyFont="1" applyFill="1" applyBorder="1" applyAlignment="1">
      <alignment vertical="top"/>
      <protection/>
    </xf>
    <xf numFmtId="0" fontId="2" fillId="0" borderId="15" xfId="58" applyNumberFormat="1" applyFont="1" applyFill="1" applyBorder="1" applyAlignment="1" applyProtection="1">
      <alignment horizontal="center" vertical="top" wrapText="1"/>
      <protection locked="0"/>
    </xf>
    <xf numFmtId="0" fontId="2" fillId="0" borderId="11" xfId="58" applyNumberFormat="1" applyFont="1" applyFill="1" applyBorder="1" applyAlignment="1" applyProtection="1">
      <alignment horizontal="center" vertical="top" wrapText="1"/>
      <protection locked="0"/>
    </xf>
    <xf numFmtId="180" fontId="2" fillId="0" borderId="16" xfId="62" applyNumberFormat="1" applyFont="1" applyFill="1" applyBorder="1" applyAlignment="1">
      <alignment horizontal="right" vertical="top"/>
      <protection/>
    </xf>
    <xf numFmtId="0" fontId="3" fillId="0" borderId="11" xfId="62" applyNumberFormat="1" applyFont="1" applyFill="1" applyBorder="1" applyAlignment="1">
      <alignment vertical="top" wrapText="1"/>
      <protection/>
    </xf>
    <xf numFmtId="0" fontId="2" fillId="0" borderId="11" xfId="62" applyNumberFormat="1" applyFont="1" applyFill="1" applyBorder="1" applyAlignment="1">
      <alignment horizontal="left" vertical="top"/>
      <protection/>
    </xf>
    <xf numFmtId="0" fontId="2" fillId="0" borderId="14" xfId="62" applyNumberFormat="1" applyFont="1" applyFill="1" applyBorder="1" applyAlignment="1">
      <alignment horizontal="left" vertical="top"/>
      <protection/>
    </xf>
    <xf numFmtId="0" fontId="3" fillId="0" borderId="13" xfId="62" applyNumberFormat="1" applyFont="1" applyFill="1" applyBorder="1" applyAlignment="1">
      <alignment vertical="top"/>
      <protection/>
    </xf>
    <xf numFmtId="0" fontId="3" fillId="0" borderId="17" xfId="62" applyNumberFormat="1" applyFont="1" applyFill="1" applyBorder="1" applyAlignment="1">
      <alignment vertical="top"/>
      <protection/>
    </xf>
    <xf numFmtId="0" fontId="6" fillId="0" borderId="18" xfId="62" applyNumberFormat="1" applyFont="1" applyFill="1" applyBorder="1" applyAlignment="1">
      <alignment vertical="top"/>
      <protection/>
    </xf>
    <xf numFmtId="0" fontId="3" fillId="0" borderId="18" xfId="62" applyNumberFormat="1" applyFont="1" applyFill="1" applyBorder="1" applyAlignment="1">
      <alignment vertical="top"/>
      <protection/>
    </xf>
    <xf numFmtId="0" fontId="2" fillId="0" borderId="18" xfId="62" applyNumberFormat="1" applyFont="1" applyFill="1" applyBorder="1" applyAlignment="1">
      <alignment horizontal="left" vertical="top"/>
      <protection/>
    </xf>
    <xf numFmtId="0" fontId="14" fillId="0" borderId="10" xfId="62" applyNumberFormat="1" applyFont="1" applyFill="1" applyBorder="1" applyAlignment="1" applyProtection="1">
      <alignment vertical="center" wrapText="1"/>
      <protection locked="0"/>
    </xf>
    <xf numFmtId="0" fontId="67" fillId="33" borderId="10" xfId="62" applyNumberFormat="1" applyFont="1" applyFill="1" applyBorder="1" applyAlignment="1" applyProtection="1">
      <alignment vertical="center" wrapText="1"/>
      <protection locked="0"/>
    </xf>
    <xf numFmtId="183" fontId="68" fillId="33" borderId="10" xfId="67" applyNumberFormat="1" applyFont="1" applyFill="1" applyBorder="1" applyAlignment="1" applyProtection="1">
      <alignment horizontal="center" vertical="center"/>
      <protection locked="0"/>
    </xf>
    <xf numFmtId="0" fontId="63" fillId="0" borderId="10" xfId="62" applyNumberFormat="1" applyFont="1" applyFill="1" applyBorder="1" applyAlignment="1">
      <alignment vertical="top"/>
      <protection/>
    </xf>
    <xf numFmtId="0" fontId="13" fillId="0" borderId="10" xfId="62" applyNumberFormat="1" applyFont="1" applyFill="1" applyBorder="1" applyAlignment="1" applyProtection="1">
      <alignment vertical="center" wrapText="1"/>
      <protection locked="0"/>
    </xf>
    <xf numFmtId="0" fontId="13" fillId="0" borderId="10" xfId="67" applyNumberFormat="1" applyFont="1" applyFill="1" applyBorder="1" applyAlignment="1" applyProtection="1">
      <alignment vertical="center" wrapText="1"/>
      <protection locked="0"/>
    </xf>
    <xf numFmtId="0" fontId="14" fillId="0" borderId="10" xfId="62" applyNumberFormat="1" applyFont="1" applyFill="1" applyBorder="1" applyAlignment="1" applyProtection="1">
      <alignment vertical="center" wrapText="1"/>
      <protection/>
    </xf>
    <xf numFmtId="180" fontId="69" fillId="0" borderId="11" xfId="62" applyNumberFormat="1" applyFont="1" applyFill="1" applyBorder="1" applyAlignment="1">
      <alignment vertical="top"/>
      <protection/>
    </xf>
    <xf numFmtId="0" fontId="11" fillId="0" borderId="0" xfId="62" applyNumberFormat="1" applyFill="1">
      <alignment/>
      <protection/>
    </xf>
    <xf numFmtId="180" fontId="6" fillId="0" borderId="19" xfId="62" applyNumberFormat="1" applyFont="1" applyFill="1" applyBorder="1" applyAlignment="1">
      <alignment vertical="top"/>
      <protection/>
    </xf>
    <xf numFmtId="180" fontId="6" fillId="0" borderId="20" xfId="62" applyNumberFormat="1" applyFont="1" applyFill="1" applyBorder="1" applyAlignment="1">
      <alignment horizontal="right" vertical="top"/>
      <protection/>
    </xf>
    <xf numFmtId="0" fontId="2" fillId="0" borderId="11" xfId="58" applyNumberFormat="1" applyFont="1" applyFill="1" applyBorder="1" applyAlignment="1" applyProtection="1">
      <alignment horizontal="right" vertical="center"/>
      <protection locked="0"/>
    </xf>
    <xf numFmtId="0" fontId="3" fillId="0" borderId="11" xfId="62" applyNumberFormat="1" applyFont="1" applyFill="1" applyBorder="1" applyAlignment="1">
      <alignment vertical="center"/>
      <protection/>
    </xf>
    <xf numFmtId="0" fontId="3" fillId="0" borderId="11" xfId="58" applyNumberFormat="1" applyFont="1" applyFill="1" applyBorder="1" applyAlignment="1">
      <alignment vertical="center"/>
      <protection/>
    </xf>
    <xf numFmtId="0" fontId="2" fillId="0" borderId="11" xfId="58" applyNumberFormat="1" applyFont="1" applyFill="1" applyBorder="1" applyAlignment="1" applyProtection="1">
      <alignment horizontal="left" vertical="center"/>
      <protection locked="0"/>
    </xf>
    <xf numFmtId="0" fontId="2" fillId="0" borderId="10" xfId="58" applyNumberFormat="1" applyFont="1" applyFill="1" applyBorder="1" applyAlignment="1" applyProtection="1">
      <alignment horizontal="center" vertical="center" wrapText="1"/>
      <protection locked="0"/>
    </xf>
    <xf numFmtId="0" fontId="2" fillId="0" borderId="11" xfId="58" applyNumberFormat="1" applyFont="1" applyFill="1" applyBorder="1" applyAlignment="1" applyProtection="1">
      <alignment horizontal="center" vertical="center" wrapText="1"/>
      <protection locked="0"/>
    </xf>
    <xf numFmtId="0" fontId="70" fillId="0" borderId="11" xfId="62" applyNumberFormat="1" applyFont="1" applyFill="1" applyBorder="1" applyAlignment="1">
      <alignment horizontal="left" vertical="center" wrapText="1" readingOrder="1"/>
      <protection/>
    </xf>
    <xf numFmtId="2" fontId="6" fillId="0" borderId="11" xfId="62" applyNumberFormat="1" applyFont="1" applyFill="1" applyBorder="1" applyAlignment="1">
      <alignment vertical="top"/>
      <protection/>
    </xf>
    <xf numFmtId="0" fontId="3" fillId="0" borderId="14" xfId="62" applyNumberFormat="1" applyFont="1" applyFill="1" applyBorder="1" applyAlignment="1">
      <alignment horizontal="center" vertical="top"/>
      <protection/>
    </xf>
    <xf numFmtId="0" fontId="3" fillId="0" borderId="11" xfId="62" applyNumberFormat="1" applyFont="1" applyFill="1" applyBorder="1" applyAlignment="1">
      <alignment horizontal="justify" vertical="top" wrapText="1"/>
      <protection/>
    </xf>
    <xf numFmtId="182" fontId="3" fillId="0" borderId="11" xfId="62" applyNumberFormat="1" applyFont="1" applyFill="1" applyBorder="1" applyAlignment="1">
      <alignment horizontal="center" vertical="center"/>
      <protection/>
    </xf>
    <xf numFmtId="0" fontId="3" fillId="0" borderId="11" xfId="0" applyFont="1" applyFill="1" applyBorder="1" applyAlignment="1">
      <alignment horizontal="center" vertical="center" wrapText="1"/>
    </xf>
    <xf numFmtId="43" fontId="3" fillId="0" borderId="11" xfId="42" applyNumberFormat="1" applyFont="1" applyFill="1" applyBorder="1" applyAlignment="1">
      <alignment horizontal="center" vertical="center"/>
    </xf>
    <xf numFmtId="0" fontId="2" fillId="0" borderId="11" xfId="58" applyNumberFormat="1" applyFont="1" applyFill="1" applyBorder="1" applyAlignment="1" applyProtection="1">
      <alignment horizontal="right" vertical="center"/>
      <protection/>
    </xf>
    <xf numFmtId="0" fontId="2" fillId="33" borderId="12" xfId="58" applyNumberFormat="1" applyFont="1" applyFill="1" applyBorder="1" applyAlignment="1" applyProtection="1">
      <alignment horizontal="right" vertical="center"/>
      <protection locked="0"/>
    </xf>
    <xf numFmtId="2" fontId="2" fillId="0" borderId="16" xfId="62" applyNumberFormat="1" applyFont="1" applyFill="1" applyBorder="1" applyAlignment="1">
      <alignment horizontal="right" vertical="center"/>
      <protection/>
    </xf>
    <xf numFmtId="2" fontId="2" fillId="0" borderId="16" xfId="61" applyNumberFormat="1" applyFont="1" applyFill="1" applyBorder="1" applyAlignment="1">
      <alignment horizontal="right" vertical="center" readingOrder="1"/>
      <protection/>
    </xf>
    <xf numFmtId="0" fontId="3" fillId="0" borderId="11" xfId="62" applyNumberFormat="1" applyFont="1" applyFill="1" applyBorder="1" applyAlignment="1">
      <alignment vertical="center" wrapText="1" readingOrder="1"/>
      <protection/>
    </xf>
    <xf numFmtId="0" fontId="2" fillId="0" borderId="16" xfId="62" applyNumberFormat="1" applyFont="1" applyFill="1" applyBorder="1" applyAlignment="1">
      <alignment horizontal="right" vertical="top"/>
      <protection/>
    </xf>
    <xf numFmtId="0" fontId="17" fillId="0" borderId="11" xfId="62" applyNumberFormat="1" applyFont="1" applyFill="1" applyBorder="1" applyAlignment="1">
      <alignment vertical="top" wrapText="1"/>
      <protection/>
    </xf>
    <xf numFmtId="2" fontId="3" fillId="0" borderId="0" xfId="58" applyNumberFormat="1" applyFont="1" applyFill="1" applyBorder="1" applyAlignment="1">
      <alignment vertical="center"/>
      <protection/>
    </xf>
    <xf numFmtId="2" fontId="4" fillId="0" borderId="0" xfId="58" applyNumberFormat="1" applyFont="1" applyFill="1" applyBorder="1" applyAlignment="1">
      <alignment horizontal="left" vertical="center"/>
      <protection/>
    </xf>
    <xf numFmtId="2" fontId="3" fillId="0" borderId="0" xfId="58" applyNumberFormat="1" applyFont="1" applyFill="1" applyAlignment="1" applyProtection="1">
      <alignment vertical="center"/>
      <protection locked="0"/>
    </xf>
    <xf numFmtId="2" fontId="3" fillId="0" borderId="0" xfId="58" applyNumberFormat="1" applyFont="1" applyFill="1" applyAlignment="1">
      <alignment vertical="center"/>
      <protection/>
    </xf>
    <xf numFmtId="2" fontId="0" fillId="0" borderId="0" xfId="58" applyNumberFormat="1" applyFill="1" applyAlignment="1">
      <alignment vertical="center"/>
      <protection/>
    </xf>
    <xf numFmtId="0" fontId="4" fillId="0" borderId="0" xfId="58" applyNumberFormat="1" applyFont="1" applyFill="1" applyBorder="1" applyAlignment="1">
      <alignment horizontal="left" vertical="center"/>
      <protection/>
    </xf>
    <xf numFmtId="43" fontId="3" fillId="0" borderId="0" xfId="58" applyNumberFormat="1" applyFont="1" applyFill="1" applyAlignment="1">
      <alignment vertical="center"/>
      <protection/>
    </xf>
    <xf numFmtId="0" fontId="0" fillId="0" borderId="0" xfId="58" applyNumberFormat="1" applyFill="1" applyAlignment="1">
      <alignment vertical="center"/>
      <protection/>
    </xf>
    <xf numFmtId="0" fontId="6" fillId="0" borderId="14" xfId="62" applyNumberFormat="1" applyFont="1" applyFill="1" applyBorder="1" applyAlignment="1">
      <alignment horizontal="center" vertical="top" wrapText="1"/>
      <protection/>
    </xf>
    <xf numFmtId="0" fontId="6" fillId="0" borderId="18" xfId="62" applyNumberFormat="1" applyFont="1" applyFill="1" applyBorder="1" applyAlignment="1">
      <alignment horizontal="center" vertical="top" wrapText="1"/>
      <protection/>
    </xf>
    <xf numFmtId="0" fontId="6" fillId="0" borderId="19" xfId="62" applyNumberFormat="1" applyFont="1" applyFill="1" applyBorder="1" applyAlignment="1">
      <alignment horizontal="center" vertical="top" wrapText="1"/>
      <protection/>
    </xf>
    <xf numFmtId="0" fontId="2" fillId="0" borderId="14" xfId="58" applyNumberFormat="1" applyFont="1" applyFill="1" applyBorder="1" applyAlignment="1">
      <alignment horizontal="center" vertical="center" wrapText="1"/>
      <protection/>
    </xf>
    <xf numFmtId="0" fontId="2" fillId="0" borderId="18" xfId="58" applyNumberFormat="1" applyFont="1" applyFill="1" applyBorder="1" applyAlignment="1">
      <alignment horizontal="center" vertical="center" wrapText="1"/>
      <protection/>
    </xf>
    <xf numFmtId="0" fontId="2" fillId="0" borderId="19" xfId="58" applyNumberFormat="1" applyFont="1" applyFill="1" applyBorder="1" applyAlignment="1">
      <alignment horizontal="center" vertical="center" wrapText="1"/>
      <protection/>
    </xf>
    <xf numFmtId="0" fontId="71" fillId="0" borderId="0" xfId="58" applyNumberFormat="1" applyFont="1" applyFill="1" applyBorder="1" applyAlignment="1">
      <alignment horizontal="right" vertical="top"/>
      <protection/>
    </xf>
    <xf numFmtId="0" fontId="5" fillId="0" borderId="0" xfId="58" applyNumberFormat="1" applyFont="1" applyFill="1" applyBorder="1" applyAlignment="1">
      <alignment horizontal="left" vertical="center" wrapText="1"/>
      <protection/>
    </xf>
    <xf numFmtId="0" fontId="62" fillId="0" borderId="21" xfId="58" applyNumberFormat="1" applyFont="1" applyFill="1" applyBorder="1" applyAlignment="1" applyProtection="1">
      <alignment horizontal="center" wrapText="1"/>
      <protection locked="0"/>
    </xf>
    <xf numFmtId="0" fontId="2" fillId="33" borderId="14" xfId="62" applyNumberFormat="1" applyFont="1" applyFill="1" applyBorder="1" applyAlignment="1" applyProtection="1">
      <alignment horizontal="left" vertical="top"/>
      <protection locked="0"/>
    </xf>
    <xf numFmtId="0" fontId="2" fillId="0" borderId="18" xfId="62" applyNumberFormat="1" applyFont="1" applyFill="1" applyBorder="1" applyAlignment="1" applyProtection="1">
      <alignment horizontal="left" vertical="top"/>
      <protection locked="0"/>
    </xf>
    <xf numFmtId="0" fontId="2" fillId="0" borderId="19" xfId="62"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18" xfId="57"/>
    <cellStyle name="Normal 2" xfId="58"/>
    <cellStyle name="Normal 2 2" xfId="59"/>
    <cellStyle name="Normal 2 3" xfId="60"/>
    <cellStyle name="Normal 3" xfId="61"/>
    <cellStyle name="Normal 4" xfId="62"/>
    <cellStyle name="Note" xfId="63"/>
    <cellStyle name="Output" xfId="64"/>
    <cellStyle name="Percent" xfId="65"/>
    <cellStyle name="Percent 2" xfId="66"/>
    <cellStyle name="Percent 3"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2247900</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pageSetUpPr fitToPage="1"/>
  </sheetPr>
  <dimension ref="A1:HY37"/>
  <sheetViews>
    <sheetView showGridLines="0" view="pageBreakPreview" zoomScaleNormal="60" zoomScaleSheetLayoutView="100" zoomScalePageLayoutView="0" workbookViewId="0" topLeftCell="A1">
      <selection activeCell="A6" sqref="A6:BC6"/>
    </sheetView>
  </sheetViews>
  <sheetFormatPr defaultColWidth="9.140625" defaultRowHeight="15"/>
  <cols>
    <col min="1" max="1" width="13.57421875" style="26" customWidth="1"/>
    <col min="2" max="2" width="68.8515625" style="26" customWidth="1"/>
    <col min="3" max="3" width="0.13671875" style="26" customWidth="1"/>
    <col min="4" max="4" width="15.140625" style="26" customWidth="1"/>
    <col min="5" max="5" width="14.140625" style="26" customWidth="1"/>
    <col min="6" max="6" width="15.57421875" style="26" customWidth="1"/>
    <col min="7" max="7" width="14.140625" style="26" hidden="1" customWidth="1"/>
    <col min="8" max="10" width="12.140625" style="26" hidden="1" customWidth="1"/>
    <col min="11" max="11" width="19.57421875" style="26" hidden="1" customWidth="1"/>
    <col min="12" max="12" width="14.28125" style="26" hidden="1" customWidth="1"/>
    <col min="13" max="13" width="17.421875" style="26" hidden="1" customWidth="1"/>
    <col min="14" max="14" width="15.28125" style="54" hidden="1" customWidth="1"/>
    <col min="15" max="15" width="14.28125" style="26" hidden="1" customWidth="1"/>
    <col min="16" max="16" width="17.28125" style="26" hidden="1" customWidth="1"/>
    <col min="17" max="17" width="18.421875" style="26" hidden="1" customWidth="1"/>
    <col min="18" max="18" width="17.421875" style="26" hidden="1" customWidth="1"/>
    <col min="19" max="19" width="14.7109375" style="26" hidden="1" customWidth="1"/>
    <col min="20" max="20" width="14.8515625" style="26" hidden="1" customWidth="1"/>
    <col min="21" max="21" width="16.421875" style="26" hidden="1" customWidth="1"/>
    <col min="22" max="22" width="13.00390625" style="26" hidden="1" customWidth="1"/>
    <col min="23" max="51" width="9.140625" style="26" hidden="1" customWidth="1"/>
    <col min="52" max="52" width="10.28125" style="26" hidden="1" customWidth="1"/>
    <col min="53" max="53" width="27.421875" style="26" customWidth="1"/>
    <col min="54" max="54" width="36.421875" style="26" hidden="1" customWidth="1"/>
    <col min="55" max="55" width="60.8515625" style="26" customWidth="1"/>
    <col min="56" max="56" width="12.140625" style="84" hidden="1" customWidth="1"/>
    <col min="57" max="57" width="10.7109375" style="81" hidden="1" customWidth="1"/>
    <col min="58" max="58" width="13.140625" style="81" hidden="1" customWidth="1"/>
    <col min="59" max="59" width="15.28125" style="26" customWidth="1"/>
    <col min="60" max="228" width="9.140625" style="26" customWidth="1"/>
    <col min="229" max="233" width="9.140625" style="27" customWidth="1"/>
    <col min="234" max="16384" width="9.140625" style="26" customWidth="1"/>
  </cols>
  <sheetData>
    <row r="1" spans="1:233" s="1" customFormat="1" ht="27" customHeight="1">
      <c r="A1" s="91" t="str">
        <f>B2&amp;" BoQ"</f>
        <v>Percentage BoQ</v>
      </c>
      <c r="B1" s="91"/>
      <c r="C1" s="91"/>
      <c r="D1" s="91"/>
      <c r="E1" s="91"/>
      <c r="F1" s="91"/>
      <c r="G1" s="91"/>
      <c r="H1" s="91"/>
      <c r="I1" s="91"/>
      <c r="J1" s="91"/>
      <c r="K1" s="91"/>
      <c r="L1" s="91"/>
      <c r="O1" s="2"/>
      <c r="P1" s="2"/>
      <c r="Q1" s="3"/>
      <c r="BE1" s="77"/>
      <c r="BF1" s="77"/>
      <c r="HU1" s="3"/>
      <c r="HV1" s="3"/>
      <c r="HW1" s="3"/>
      <c r="HX1" s="3"/>
      <c r="HY1" s="3"/>
    </row>
    <row r="2" spans="1:58" s="1" customFormat="1" ht="25.5" customHeight="1" hidden="1">
      <c r="A2" s="28" t="s">
        <v>4</v>
      </c>
      <c r="B2" s="28" t="s">
        <v>63</v>
      </c>
      <c r="C2" s="28" t="s">
        <v>5</v>
      </c>
      <c r="D2" s="28" t="s">
        <v>6</v>
      </c>
      <c r="E2" s="28" t="s">
        <v>7</v>
      </c>
      <c r="J2" s="4"/>
      <c r="K2" s="4"/>
      <c r="L2" s="4"/>
      <c r="O2" s="2"/>
      <c r="P2" s="2"/>
      <c r="Q2" s="3"/>
      <c r="BE2" s="77"/>
      <c r="BF2" s="77"/>
    </row>
    <row r="3" spans="1:233" s="1" customFormat="1" ht="30" customHeight="1" hidden="1">
      <c r="A3" s="1" t="s">
        <v>68</v>
      </c>
      <c r="C3" s="1" t="s">
        <v>67</v>
      </c>
      <c r="BE3" s="77"/>
      <c r="BF3" s="77"/>
      <c r="HU3" s="3"/>
      <c r="HV3" s="3"/>
      <c r="HW3" s="3"/>
      <c r="HX3" s="3"/>
      <c r="HY3" s="3"/>
    </row>
    <row r="4" spans="1:233" s="5" customFormat="1" ht="30.75" customHeight="1">
      <c r="A4" s="92" t="s">
        <v>101</v>
      </c>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BD4" s="82"/>
      <c r="BE4" s="78"/>
      <c r="BF4" s="78"/>
      <c r="HU4" s="6"/>
      <c r="HV4" s="6"/>
      <c r="HW4" s="6"/>
      <c r="HX4" s="6"/>
      <c r="HY4" s="6"/>
    </row>
    <row r="5" spans="1:233" s="5" customFormat="1" ht="30.75" customHeight="1">
      <c r="A5" s="92" t="s">
        <v>100</v>
      </c>
      <c r="B5" s="92"/>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c r="BD5" s="82"/>
      <c r="BE5" s="78"/>
      <c r="BF5" s="78"/>
      <c r="HU5" s="6"/>
      <c r="HV5" s="6"/>
      <c r="HW5" s="6"/>
      <c r="HX5" s="6"/>
      <c r="HY5" s="6"/>
    </row>
    <row r="6" spans="1:233" s="5" customFormat="1" ht="30.75" customHeight="1">
      <c r="A6" s="92" t="s">
        <v>102</v>
      </c>
      <c r="B6" s="92"/>
      <c r="C6" s="92"/>
      <c r="D6" s="92"/>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c r="AT6" s="92"/>
      <c r="AU6" s="92"/>
      <c r="AV6" s="92"/>
      <c r="AW6" s="92"/>
      <c r="AX6" s="92"/>
      <c r="AY6" s="92"/>
      <c r="AZ6" s="92"/>
      <c r="BA6" s="92"/>
      <c r="BB6" s="92"/>
      <c r="BC6" s="92"/>
      <c r="BD6" s="82"/>
      <c r="BE6" s="78"/>
      <c r="BF6" s="78"/>
      <c r="HU6" s="6"/>
      <c r="HV6" s="6"/>
      <c r="HW6" s="6"/>
      <c r="HX6" s="6"/>
      <c r="HY6" s="6"/>
    </row>
    <row r="7" spans="1:233" s="5" customFormat="1" ht="29.25" customHeight="1" hidden="1">
      <c r="A7" s="93" t="s">
        <v>8</v>
      </c>
      <c r="B7" s="93"/>
      <c r="C7" s="93"/>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3"/>
      <c r="AR7" s="93"/>
      <c r="AS7" s="93"/>
      <c r="AT7" s="93"/>
      <c r="AU7" s="93"/>
      <c r="AV7" s="93"/>
      <c r="AW7" s="93"/>
      <c r="AX7" s="93"/>
      <c r="AY7" s="93"/>
      <c r="AZ7" s="93"/>
      <c r="BA7" s="93"/>
      <c r="BB7" s="93"/>
      <c r="BC7" s="93"/>
      <c r="BD7" s="82"/>
      <c r="BE7" s="78"/>
      <c r="BF7" s="78"/>
      <c r="HU7" s="6"/>
      <c r="HV7" s="6"/>
      <c r="HW7" s="6"/>
      <c r="HX7" s="6"/>
      <c r="HY7" s="6"/>
    </row>
    <row r="8" spans="1:233" s="7" customFormat="1" ht="37.5" customHeight="1">
      <c r="A8" s="29" t="s">
        <v>9</v>
      </c>
      <c r="B8" s="94"/>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5"/>
      <c r="AX8" s="95"/>
      <c r="AY8" s="95"/>
      <c r="AZ8" s="95"/>
      <c r="BA8" s="95"/>
      <c r="BB8" s="95"/>
      <c r="BC8" s="96"/>
      <c r="BE8" s="79"/>
      <c r="BF8" s="79"/>
      <c r="HU8" s="8"/>
      <c r="HV8" s="8"/>
      <c r="HW8" s="8"/>
      <c r="HX8" s="8"/>
      <c r="HY8" s="8"/>
    </row>
    <row r="9" spans="1:233" s="9" customFormat="1" ht="61.5" customHeight="1">
      <c r="A9" s="88" t="s">
        <v>10</v>
      </c>
      <c r="B9" s="89"/>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90"/>
      <c r="BE9" s="80"/>
      <c r="BF9" s="80"/>
      <c r="HU9" s="10"/>
      <c r="HV9" s="10"/>
      <c r="HW9" s="10"/>
      <c r="HX9" s="10"/>
      <c r="HY9" s="10"/>
    </row>
    <row r="10" spans="1:233" s="12" customFormat="1" ht="18.75" customHeight="1">
      <c r="A10" s="11" t="s">
        <v>11</v>
      </c>
      <c r="B10" s="11" t="s">
        <v>12</v>
      </c>
      <c r="C10" s="11" t="s">
        <v>12</v>
      </c>
      <c r="D10" s="11" t="s">
        <v>11</v>
      </c>
      <c r="E10" s="11" t="s">
        <v>12</v>
      </c>
      <c r="F10" s="11" t="s">
        <v>13</v>
      </c>
      <c r="G10" s="11" t="s">
        <v>13</v>
      </c>
      <c r="H10" s="11" t="s">
        <v>14</v>
      </c>
      <c r="I10" s="11" t="s">
        <v>12</v>
      </c>
      <c r="J10" s="11" t="s">
        <v>11</v>
      </c>
      <c r="K10" s="11" t="s">
        <v>15</v>
      </c>
      <c r="L10" s="11" t="s">
        <v>12</v>
      </c>
      <c r="M10" s="11" t="s">
        <v>11</v>
      </c>
      <c r="N10" s="11" t="s">
        <v>13</v>
      </c>
      <c r="O10" s="11" t="s">
        <v>13</v>
      </c>
      <c r="P10" s="11" t="s">
        <v>13</v>
      </c>
      <c r="Q10" s="11" t="s">
        <v>13</v>
      </c>
      <c r="R10" s="11" t="s">
        <v>14</v>
      </c>
      <c r="S10" s="11" t="s">
        <v>14</v>
      </c>
      <c r="T10" s="11" t="s">
        <v>13</v>
      </c>
      <c r="U10" s="11" t="s">
        <v>13</v>
      </c>
      <c r="V10" s="11" t="s">
        <v>13</v>
      </c>
      <c r="W10" s="11" t="s">
        <v>13</v>
      </c>
      <c r="X10" s="11" t="s">
        <v>14</v>
      </c>
      <c r="Y10" s="11" t="s">
        <v>14</v>
      </c>
      <c r="Z10" s="11" t="s">
        <v>13</v>
      </c>
      <c r="AA10" s="11" t="s">
        <v>13</v>
      </c>
      <c r="AB10" s="11" t="s">
        <v>13</v>
      </c>
      <c r="AC10" s="11" t="s">
        <v>13</v>
      </c>
      <c r="AD10" s="11" t="s">
        <v>14</v>
      </c>
      <c r="AE10" s="11" t="s">
        <v>14</v>
      </c>
      <c r="AF10" s="11" t="s">
        <v>13</v>
      </c>
      <c r="AG10" s="11" t="s">
        <v>13</v>
      </c>
      <c r="AH10" s="11" t="s">
        <v>13</v>
      </c>
      <c r="AI10" s="11" t="s">
        <v>13</v>
      </c>
      <c r="AJ10" s="11" t="s">
        <v>14</v>
      </c>
      <c r="AK10" s="11" t="s">
        <v>14</v>
      </c>
      <c r="AL10" s="11" t="s">
        <v>13</v>
      </c>
      <c r="AM10" s="11" t="s">
        <v>13</v>
      </c>
      <c r="AN10" s="11" t="s">
        <v>13</v>
      </c>
      <c r="AO10" s="11" t="s">
        <v>13</v>
      </c>
      <c r="AP10" s="11" t="s">
        <v>14</v>
      </c>
      <c r="AQ10" s="11" t="s">
        <v>14</v>
      </c>
      <c r="AR10" s="11" t="s">
        <v>13</v>
      </c>
      <c r="AS10" s="11" t="s">
        <v>13</v>
      </c>
      <c r="AT10" s="11" t="s">
        <v>11</v>
      </c>
      <c r="AU10" s="11" t="s">
        <v>11</v>
      </c>
      <c r="AV10" s="11" t="s">
        <v>14</v>
      </c>
      <c r="AW10" s="11" t="s">
        <v>14</v>
      </c>
      <c r="AX10" s="11" t="s">
        <v>11</v>
      </c>
      <c r="AY10" s="11" t="s">
        <v>11</v>
      </c>
      <c r="AZ10" s="11" t="s">
        <v>16</v>
      </c>
      <c r="BA10" s="11" t="s">
        <v>11</v>
      </c>
      <c r="BB10" s="11" t="s">
        <v>11</v>
      </c>
      <c r="BC10" s="11" t="s">
        <v>12</v>
      </c>
      <c r="BD10" s="9"/>
      <c r="BE10" s="80"/>
      <c r="BF10" s="80"/>
      <c r="HU10" s="13"/>
      <c r="HV10" s="13"/>
      <c r="HW10" s="13"/>
      <c r="HX10" s="13"/>
      <c r="HY10" s="13"/>
    </row>
    <row r="11" spans="1:233" s="12" customFormat="1" ht="42" customHeight="1">
      <c r="A11" s="11" t="s">
        <v>0</v>
      </c>
      <c r="B11" s="11" t="s">
        <v>17</v>
      </c>
      <c r="C11" s="11" t="s">
        <v>1</v>
      </c>
      <c r="D11" s="11" t="s">
        <v>18</v>
      </c>
      <c r="E11" s="11" t="s">
        <v>19</v>
      </c>
      <c r="F11" s="11" t="s">
        <v>2</v>
      </c>
      <c r="G11" s="11"/>
      <c r="H11" s="11"/>
      <c r="I11" s="11" t="s">
        <v>20</v>
      </c>
      <c r="J11" s="11" t="s">
        <v>21</v>
      </c>
      <c r="K11" s="11" t="s">
        <v>22</v>
      </c>
      <c r="L11" s="11" t="s">
        <v>23</v>
      </c>
      <c r="M11" s="30" t="s">
        <v>24</v>
      </c>
      <c r="N11" s="11" t="s">
        <v>25</v>
      </c>
      <c r="O11" s="11" t="s">
        <v>26</v>
      </c>
      <c r="P11" s="11" t="s">
        <v>27</v>
      </c>
      <c r="Q11" s="11" t="s">
        <v>28</v>
      </c>
      <c r="R11" s="11"/>
      <c r="S11" s="11"/>
      <c r="T11" s="11" t="s">
        <v>29</v>
      </c>
      <c r="U11" s="11" t="s">
        <v>30</v>
      </c>
      <c r="V11" s="11" t="s">
        <v>31</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31" t="s">
        <v>32</v>
      </c>
      <c r="BB11" s="31" t="s">
        <v>32</v>
      </c>
      <c r="BC11" s="31" t="s">
        <v>33</v>
      </c>
      <c r="BD11" s="9"/>
      <c r="BE11" s="80"/>
      <c r="BF11" s="80"/>
      <c r="HU11" s="13"/>
      <c r="HV11" s="13"/>
      <c r="HW11" s="13"/>
      <c r="HX11" s="13"/>
      <c r="HY11" s="13"/>
    </row>
    <row r="12" spans="1:233" s="12" customFormat="1" ht="15">
      <c r="A12" s="14">
        <v>1</v>
      </c>
      <c r="B12" s="14">
        <v>2</v>
      </c>
      <c r="C12" s="14">
        <v>3</v>
      </c>
      <c r="D12" s="14">
        <v>4</v>
      </c>
      <c r="E12" s="14">
        <v>5</v>
      </c>
      <c r="F12" s="14">
        <v>6</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53</v>
      </c>
      <c r="BB12" s="14">
        <v>54</v>
      </c>
      <c r="BC12" s="14">
        <v>55</v>
      </c>
      <c r="BD12" s="9"/>
      <c r="BE12" s="80"/>
      <c r="BF12" s="80"/>
      <c r="HU12" s="13"/>
      <c r="HV12" s="13"/>
      <c r="HW12" s="13"/>
      <c r="HX12" s="13"/>
      <c r="HY12" s="13"/>
    </row>
    <row r="13" spans="1:233" s="21" customFormat="1" ht="22.5" customHeight="1">
      <c r="A13" s="32">
        <v>1</v>
      </c>
      <c r="B13" s="76" t="s">
        <v>78</v>
      </c>
      <c r="C13" s="63" t="s">
        <v>34</v>
      </c>
      <c r="D13" s="33"/>
      <c r="E13" s="15"/>
      <c r="F13" s="34"/>
      <c r="G13" s="16"/>
      <c r="H13" s="16"/>
      <c r="I13" s="34"/>
      <c r="J13" s="17"/>
      <c r="K13" s="18"/>
      <c r="L13" s="18"/>
      <c r="M13" s="19"/>
      <c r="N13" s="20"/>
      <c r="O13" s="20"/>
      <c r="P13" s="35"/>
      <c r="Q13" s="20"/>
      <c r="R13" s="20"/>
      <c r="S13" s="35"/>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75"/>
      <c r="BB13" s="37"/>
      <c r="BC13" s="38"/>
      <c r="BD13" s="9"/>
      <c r="BE13" s="80"/>
      <c r="BF13" s="80"/>
      <c r="HU13" s="22">
        <v>1</v>
      </c>
      <c r="HV13" s="22" t="s">
        <v>35</v>
      </c>
      <c r="HW13" s="22" t="s">
        <v>36</v>
      </c>
      <c r="HX13" s="22">
        <v>10</v>
      </c>
      <c r="HY13" s="22" t="s">
        <v>37</v>
      </c>
    </row>
    <row r="14" spans="1:231" s="21" customFormat="1" ht="105.75" customHeight="1">
      <c r="A14" s="65">
        <v>2</v>
      </c>
      <c r="B14" s="66" t="s">
        <v>80</v>
      </c>
      <c r="C14" s="63" t="s">
        <v>38</v>
      </c>
      <c r="D14" s="67">
        <v>513</v>
      </c>
      <c r="E14" s="68" t="s">
        <v>77</v>
      </c>
      <c r="F14" s="69">
        <v>134.92</v>
      </c>
      <c r="G14" s="57"/>
      <c r="H14" s="70"/>
      <c r="I14" s="58" t="s">
        <v>40</v>
      </c>
      <c r="J14" s="59">
        <f>IF(I14="Less(-)",-1,1)</f>
        <v>1</v>
      </c>
      <c r="K14" s="60" t="s">
        <v>64</v>
      </c>
      <c r="L14" s="60" t="s">
        <v>7</v>
      </c>
      <c r="M14" s="71"/>
      <c r="N14" s="57"/>
      <c r="O14" s="57"/>
      <c r="P14" s="61"/>
      <c r="Q14" s="57"/>
      <c r="R14" s="57"/>
      <c r="S14" s="61"/>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72">
        <f>total_amount_ba($B$2,$D$2,D14,F14,J14,K14,M14)</f>
        <v>69213.95999999999</v>
      </c>
      <c r="BB14" s="73">
        <f>BA14+SUM(N14:AZ14)</f>
        <v>69213.95999999999</v>
      </c>
      <c r="BC14" s="74" t="str">
        <f>SpellNumber(L14,BB14)</f>
        <v>INR  Sixty Nine Thousand Two Hundred &amp; Thirteen  and Paise Ninety Six Only</v>
      </c>
      <c r="BD14" s="83">
        <v>119.27</v>
      </c>
      <c r="BE14" s="80">
        <f>ROUND(BD14*1.12*1.01,2)</f>
        <v>134.92</v>
      </c>
      <c r="BF14" s="80">
        <f>D14*BD14</f>
        <v>61185.509999999995</v>
      </c>
      <c r="BG14" s="80"/>
      <c r="HS14" s="22">
        <v>2</v>
      </c>
      <c r="HT14" s="22" t="s">
        <v>35</v>
      </c>
      <c r="HU14" s="22" t="s">
        <v>46</v>
      </c>
      <c r="HV14" s="22">
        <v>10</v>
      </c>
      <c r="HW14" s="22" t="s">
        <v>39</v>
      </c>
    </row>
    <row r="15" spans="1:231" s="21" customFormat="1" ht="74.25" customHeight="1">
      <c r="A15" s="32">
        <v>3</v>
      </c>
      <c r="B15" s="66" t="s">
        <v>81</v>
      </c>
      <c r="C15" s="63" t="s">
        <v>42</v>
      </c>
      <c r="D15" s="67">
        <v>328.997</v>
      </c>
      <c r="E15" s="68" t="s">
        <v>77</v>
      </c>
      <c r="F15" s="69">
        <v>87.71</v>
      </c>
      <c r="G15" s="57"/>
      <c r="H15" s="70"/>
      <c r="I15" s="58" t="s">
        <v>40</v>
      </c>
      <c r="J15" s="59">
        <f aca="true" t="shared" si="0" ref="J15:J33">IF(I15="Less(-)",-1,1)</f>
        <v>1</v>
      </c>
      <c r="K15" s="60" t="s">
        <v>64</v>
      </c>
      <c r="L15" s="60" t="s">
        <v>7</v>
      </c>
      <c r="M15" s="71"/>
      <c r="N15" s="57"/>
      <c r="O15" s="57"/>
      <c r="P15" s="61"/>
      <c r="Q15" s="57"/>
      <c r="R15" s="57"/>
      <c r="S15" s="61"/>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72">
        <f aca="true" t="shared" si="1" ref="BA15:BA33">total_amount_ba($B$2,$D$2,D15,F15,J15,K15,M15)</f>
        <v>28856.32687</v>
      </c>
      <c r="BB15" s="73">
        <f aca="true" t="shared" si="2" ref="BB15:BB33">BA15+SUM(N15:AZ15)</f>
        <v>28856.32687</v>
      </c>
      <c r="BC15" s="74" t="str">
        <f aca="true" t="shared" si="3" ref="BC15:BC33">SpellNumber(L15,BB15)</f>
        <v>INR  Twenty Eight Thousand Eight Hundred &amp; Fifty Six  and Paise Thirty Three Only</v>
      </c>
      <c r="BD15" s="83">
        <v>77.54</v>
      </c>
      <c r="BE15" s="80">
        <f aca="true" t="shared" si="4" ref="BE15:BE33">ROUND(BD15*1.12*1.01,2)</f>
        <v>87.71</v>
      </c>
      <c r="BF15" s="80">
        <f aca="true" t="shared" si="5" ref="BF15:BF33">D15*BD15</f>
        <v>25510.427380000005</v>
      </c>
      <c r="BG15" s="80"/>
      <c r="HS15" s="22">
        <v>3</v>
      </c>
      <c r="HT15" s="22" t="s">
        <v>48</v>
      </c>
      <c r="HU15" s="22" t="s">
        <v>49</v>
      </c>
      <c r="HV15" s="22">
        <v>10</v>
      </c>
      <c r="HW15" s="22" t="s">
        <v>39</v>
      </c>
    </row>
    <row r="16" spans="1:231" s="21" customFormat="1" ht="48" customHeight="1">
      <c r="A16" s="65">
        <v>4</v>
      </c>
      <c r="B16" s="66" t="s">
        <v>79</v>
      </c>
      <c r="C16" s="63" t="s">
        <v>45</v>
      </c>
      <c r="D16" s="67">
        <v>518.8</v>
      </c>
      <c r="E16" s="68" t="s">
        <v>76</v>
      </c>
      <c r="F16" s="69">
        <v>27.15</v>
      </c>
      <c r="G16" s="57"/>
      <c r="H16" s="70"/>
      <c r="I16" s="58" t="s">
        <v>40</v>
      </c>
      <c r="J16" s="59">
        <f t="shared" si="0"/>
        <v>1</v>
      </c>
      <c r="K16" s="60" t="s">
        <v>64</v>
      </c>
      <c r="L16" s="60" t="s">
        <v>7</v>
      </c>
      <c r="M16" s="71"/>
      <c r="N16" s="57"/>
      <c r="O16" s="57"/>
      <c r="P16" s="61"/>
      <c r="Q16" s="57"/>
      <c r="R16" s="57"/>
      <c r="S16" s="61"/>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72">
        <f t="shared" si="1"/>
        <v>14085.419999999998</v>
      </c>
      <c r="BB16" s="73">
        <f t="shared" si="2"/>
        <v>14085.419999999998</v>
      </c>
      <c r="BC16" s="74" t="str">
        <f t="shared" si="3"/>
        <v>INR  Fourteen Thousand  &amp;Eighty Five  and Paise Forty Two Only</v>
      </c>
      <c r="BD16" s="83">
        <v>24</v>
      </c>
      <c r="BE16" s="80">
        <f t="shared" si="4"/>
        <v>27.15</v>
      </c>
      <c r="BF16" s="80">
        <f t="shared" si="5"/>
        <v>12451.199999999999</v>
      </c>
      <c r="BG16" s="80"/>
      <c r="HS16" s="22">
        <v>1.01</v>
      </c>
      <c r="HT16" s="22" t="s">
        <v>41</v>
      </c>
      <c r="HU16" s="22" t="s">
        <v>36</v>
      </c>
      <c r="HV16" s="22">
        <v>123.223</v>
      </c>
      <c r="HW16" s="22" t="s">
        <v>39</v>
      </c>
    </row>
    <row r="17" spans="1:231" s="21" customFormat="1" ht="161.25" customHeight="1">
      <c r="A17" s="32">
        <v>5</v>
      </c>
      <c r="B17" s="66" t="s">
        <v>82</v>
      </c>
      <c r="C17" s="63" t="s">
        <v>47</v>
      </c>
      <c r="D17" s="67">
        <v>289.091</v>
      </c>
      <c r="E17" s="68" t="s">
        <v>77</v>
      </c>
      <c r="F17" s="69">
        <v>6657.39</v>
      </c>
      <c r="G17" s="57"/>
      <c r="H17" s="70"/>
      <c r="I17" s="58" t="s">
        <v>40</v>
      </c>
      <c r="J17" s="59">
        <f t="shared" si="0"/>
        <v>1</v>
      </c>
      <c r="K17" s="60" t="s">
        <v>64</v>
      </c>
      <c r="L17" s="60" t="s">
        <v>7</v>
      </c>
      <c r="M17" s="71"/>
      <c r="N17" s="57"/>
      <c r="O17" s="57"/>
      <c r="P17" s="61"/>
      <c r="Q17" s="57"/>
      <c r="R17" s="57"/>
      <c r="S17" s="61"/>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72">
        <f t="shared" si="1"/>
        <v>1924591.5324900001</v>
      </c>
      <c r="BB17" s="73">
        <f t="shared" si="2"/>
        <v>1924591.5324900001</v>
      </c>
      <c r="BC17" s="74" t="str">
        <f t="shared" si="3"/>
        <v>INR  Nineteen Lakh Twenty Four Thousand Five Hundred &amp; Ninety One  and Paise Fifty Three Only</v>
      </c>
      <c r="BD17" s="83">
        <v>5885.249999999999</v>
      </c>
      <c r="BE17" s="80">
        <f t="shared" si="4"/>
        <v>6657.39</v>
      </c>
      <c r="BF17" s="80">
        <f t="shared" si="5"/>
        <v>1701372.8077499997</v>
      </c>
      <c r="BG17" s="80"/>
      <c r="HS17" s="22">
        <v>1.02</v>
      </c>
      <c r="HT17" s="22" t="s">
        <v>43</v>
      </c>
      <c r="HU17" s="22" t="s">
        <v>44</v>
      </c>
      <c r="HV17" s="22">
        <v>213</v>
      </c>
      <c r="HW17" s="22" t="s">
        <v>39</v>
      </c>
    </row>
    <row r="18" spans="1:231" s="21" customFormat="1" ht="60" customHeight="1">
      <c r="A18" s="65">
        <v>6</v>
      </c>
      <c r="B18" s="66" t="s">
        <v>83</v>
      </c>
      <c r="C18" s="63" t="s">
        <v>50</v>
      </c>
      <c r="D18" s="67">
        <v>88.94999999999999</v>
      </c>
      <c r="E18" s="68" t="s">
        <v>77</v>
      </c>
      <c r="F18" s="69">
        <v>5485.74</v>
      </c>
      <c r="G18" s="57"/>
      <c r="H18" s="70"/>
      <c r="I18" s="58" t="s">
        <v>40</v>
      </c>
      <c r="J18" s="59">
        <f t="shared" si="0"/>
        <v>1</v>
      </c>
      <c r="K18" s="60" t="s">
        <v>64</v>
      </c>
      <c r="L18" s="60" t="s">
        <v>7</v>
      </c>
      <c r="M18" s="71"/>
      <c r="N18" s="57"/>
      <c r="O18" s="57"/>
      <c r="P18" s="61"/>
      <c r="Q18" s="57"/>
      <c r="R18" s="57"/>
      <c r="S18" s="61"/>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72">
        <f t="shared" si="1"/>
        <v>487956.5729999999</v>
      </c>
      <c r="BB18" s="73">
        <f t="shared" si="2"/>
        <v>487956.5729999999</v>
      </c>
      <c r="BC18" s="74" t="str">
        <f t="shared" si="3"/>
        <v>INR  Four Lakh Eighty Seven Thousand Nine Hundred &amp; Fifty Six  and Paise Fifty Seven Only</v>
      </c>
      <c r="BD18" s="83">
        <v>4849.49</v>
      </c>
      <c r="BE18" s="80">
        <f t="shared" si="4"/>
        <v>5485.74</v>
      </c>
      <c r="BF18" s="80">
        <f t="shared" si="5"/>
        <v>431362.1354999999</v>
      </c>
      <c r="BG18" s="80"/>
      <c r="HS18" s="22">
        <v>2</v>
      </c>
      <c r="HT18" s="22" t="s">
        <v>35</v>
      </c>
      <c r="HU18" s="22" t="s">
        <v>46</v>
      </c>
      <c r="HV18" s="22">
        <v>10</v>
      </c>
      <c r="HW18" s="22" t="s">
        <v>39</v>
      </c>
    </row>
    <row r="19" spans="1:231" s="21" customFormat="1" ht="120.75" customHeight="1">
      <c r="A19" s="32">
        <v>7</v>
      </c>
      <c r="B19" s="66" t="s">
        <v>84</v>
      </c>
      <c r="C19" s="63" t="s">
        <v>51</v>
      </c>
      <c r="D19" s="67">
        <v>2341.5000000000005</v>
      </c>
      <c r="E19" s="68" t="s">
        <v>76</v>
      </c>
      <c r="F19" s="69">
        <v>371.03</v>
      </c>
      <c r="G19" s="57"/>
      <c r="H19" s="70"/>
      <c r="I19" s="58" t="s">
        <v>40</v>
      </c>
      <c r="J19" s="59">
        <f aca="true" t="shared" si="6" ref="J19:J25">IF(I19="Less(-)",-1,1)</f>
        <v>1</v>
      </c>
      <c r="K19" s="60" t="s">
        <v>64</v>
      </c>
      <c r="L19" s="60" t="s">
        <v>7</v>
      </c>
      <c r="M19" s="71"/>
      <c r="N19" s="57"/>
      <c r="O19" s="57"/>
      <c r="P19" s="61"/>
      <c r="Q19" s="57"/>
      <c r="R19" s="57"/>
      <c r="S19" s="61"/>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72">
        <f t="shared" si="1"/>
        <v>868766.7450000001</v>
      </c>
      <c r="BB19" s="73">
        <f t="shared" si="2"/>
        <v>868766.7450000001</v>
      </c>
      <c r="BC19" s="74" t="str">
        <f aca="true" t="shared" si="7" ref="BC19:BC25">SpellNumber(L19,BB19)</f>
        <v>INR  Eight Lakh Sixty Eight Thousand Seven Hundred &amp; Sixty Six  and Paise Seventy Five Only</v>
      </c>
      <c r="BD19" s="83">
        <v>328</v>
      </c>
      <c r="BE19" s="80">
        <f t="shared" si="4"/>
        <v>371.03</v>
      </c>
      <c r="BF19" s="80">
        <f t="shared" si="5"/>
        <v>768012.0000000001</v>
      </c>
      <c r="BG19" s="80"/>
      <c r="HS19" s="22">
        <v>2</v>
      </c>
      <c r="HT19" s="22" t="s">
        <v>35</v>
      </c>
      <c r="HU19" s="22" t="s">
        <v>46</v>
      </c>
      <c r="HV19" s="22">
        <v>10</v>
      </c>
      <c r="HW19" s="22" t="s">
        <v>39</v>
      </c>
    </row>
    <row r="20" spans="1:231" s="21" customFormat="1" ht="160.5" customHeight="1">
      <c r="A20" s="65">
        <v>8</v>
      </c>
      <c r="B20" s="66" t="s">
        <v>85</v>
      </c>
      <c r="C20" s="63" t="s">
        <v>52</v>
      </c>
      <c r="D20" s="67">
        <v>33.896</v>
      </c>
      <c r="E20" s="68" t="s">
        <v>86</v>
      </c>
      <c r="F20" s="69">
        <v>80619.49</v>
      </c>
      <c r="G20" s="57"/>
      <c r="H20" s="70"/>
      <c r="I20" s="58" t="s">
        <v>40</v>
      </c>
      <c r="J20" s="59">
        <f t="shared" si="6"/>
        <v>1</v>
      </c>
      <c r="K20" s="60" t="s">
        <v>64</v>
      </c>
      <c r="L20" s="60" t="s">
        <v>7</v>
      </c>
      <c r="M20" s="71"/>
      <c r="N20" s="57"/>
      <c r="O20" s="57"/>
      <c r="P20" s="61"/>
      <c r="Q20" s="57"/>
      <c r="R20" s="57"/>
      <c r="S20" s="61"/>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72">
        <f t="shared" si="1"/>
        <v>2732678.2330400003</v>
      </c>
      <c r="BB20" s="73">
        <f t="shared" si="2"/>
        <v>2732678.2330400003</v>
      </c>
      <c r="BC20" s="74" t="str">
        <f t="shared" si="7"/>
        <v>INR  Twenty Seven Lakh Thirty Two Thousand Six Hundred &amp; Seventy Eight  and Paise Twenty Three Only</v>
      </c>
      <c r="BD20" s="83">
        <v>71269</v>
      </c>
      <c r="BE20" s="80">
        <f t="shared" si="4"/>
        <v>80619.49</v>
      </c>
      <c r="BF20" s="80">
        <f t="shared" si="5"/>
        <v>2415734.024</v>
      </c>
      <c r="BG20" s="80"/>
      <c r="HS20" s="22">
        <v>2</v>
      </c>
      <c r="HT20" s="22" t="s">
        <v>35</v>
      </c>
      <c r="HU20" s="22" t="s">
        <v>46</v>
      </c>
      <c r="HV20" s="22">
        <v>10</v>
      </c>
      <c r="HW20" s="22" t="s">
        <v>39</v>
      </c>
    </row>
    <row r="21" spans="1:231" s="21" customFormat="1" ht="132" customHeight="1">
      <c r="A21" s="32">
        <v>9</v>
      </c>
      <c r="B21" s="66" t="s">
        <v>87</v>
      </c>
      <c r="C21" s="63" t="s">
        <v>53</v>
      </c>
      <c r="D21" s="67">
        <v>106.25</v>
      </c>
      <c r="E21" s="68" t="s">
        <v>74</v>
      </c>
      <c r="F21" s="69">
        <v>201.35</v>
      </c>
      <c r="G21" s="57"/>
      <c r="H21" s="70"/>
      <c r="I21" s="58" t="s">
        <v>40</v>
      </c>
      <c r="J21" s="59">
        <f t="shared" si="6"/>
        <v>1</v>
      </c>
      <c r="K21" s="60" t="s">
        <v>64</v>
      </c>
      <c r="L21" s="60" t="s">
        <v>7</v>
      </c>
      <c r="M21" s="71"/>
      <c r="N21" s="57"/>
      <c r="O21" s="57"/>
      <c r="P21" s="61"/>
      <c r="Q21" s="57"/>
      <c r="R21" s="57"/>
      <c r="S21" s="61"/>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72">
        <f t="shared" si="1"/>
        <v>21393.4375</v>
      </c>
      <c r="BB21" s="73">
        <f t="shared" si="2"/>
        <v>21393.4375</v>
      </c>
      <c r="BC21" s="74" t="str">
        <f t="shared" si="7"/>
        <v>INR  Twenty One Thousand Three Hundred &amp; Ninety Three  and Paise Forty Four Only</v>
      </c>
      <c r="BD21" s="83">
        <v>178</v>
      </c>
      <c r="BE21" s="80">
        <f t="shared" si="4"/>
        <v>201.35</v>
      </c>
      <c r="BF21" s="80">
        <f t="shared" si="5"/>
        <v>18912.5</v>
      </c>
      <c r="BG21" s="80"/>
      <c r="HS21" s="22">
        <v>3</v>
      </c>
      <c r="HT21" s="22" t="s">
        <v>48</v>
      </c>
      <c r="HU21" s="22" t="s">
        <v>49</v>
      </c>
      <c r="HV21" s="22">
        <v>10</v>
      </c>
      <c r="HW21" s="22" t="s">
        <v>39</v>
      </c>
    </row>
    <row r="22" spans="1:231" s="21" customFormat="1" ht="36" customHeight="1">
      <c r="A22" s="65">
        <v>10</v>
      </c>
      <c r="B22" s="66" t="s">
        <v>88</v>
      </c>
      <c r="C22" s="63" t="s">
        <v>54</v>
      </c>
      <c r="D22" s="67">
        <v>63.75</v>
      </c>
      <c r="E22" s="68" t="s">
        <v>77</v>
      </c>
      <c r="F22" s="69">
        <v>5443.33</v>
      </c>
      <c r="G22" s="57"/>
      <c r="H22" s="70"/>
      <c r="I22" s="58" t="s">
        <v>40</v>
      </c>
      <c r="J22" s="59">
        <f t="shared" si="6"/>
        <v>1</v>
      </c>
      <c r="K22" s="60" t="s">
        <v>64</v>
      </c>
      <c r="L22" s="60" t="s">
        <v>7</v>
      </c>
      <c r="M22" s="71"/>
      <c r="N22" s="57"/>
      <c r="O22" s="57"/>
      <c r="P22" s="61"/>
      <c r="Q22" s="57"/>
      <c r="R22" s="57"/>
      <c r="S22" s="61"/>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72">
        <f t="shared" si="1"/>
        <v>347012.2875</v>
      </c>
      <c r="BB22" s="73">
        <f t="shared" si="2"/>
        <v>347012.2875</v>
      </c>
      <c r="BC22" s="74" t="str">
        <f t="shared" si="7"/>
        <v>INR  Three Lakh Forty Seven Thousand  &amp;Twelve  and Paise Twenty Nine Only</v>
      </c>
      <c r="BD22" s="83">
        <v>4812</v>
      </c>
      <c r="BE22" s="80">
        <f t="shared" si="4"/>
        <v>5443.33</v>
      </c>
      <c r="BF22" s="80">
        <f t="shared" si="5"/>
        <v>306765</v>
      </c>
      <c r="BG22" s="80"/>
      <c r="HS22" s="22">
        <v>1.01</v>
      </c>
      <c r="HT22" s="22" t="s">
        <v>41</v>
      </c>
      <c r="HU22" s="22" t="s">
        <v>36</v>
      </c>
      <c r="HV22" s="22">
        <v>123.223</v>
      </c>
      <c r="HW22" s="22" t="s">
        <v>39</v>
      </c>
    </row>
    <row r="23" spans="1:231" s="21" customFormat="1" ht="33.75" customHeight="1">
      <c r="A23" s="32">
        <v>11</v>
      </c>
      <c r="B23" s="66" t="s">
        <v>89</v>
      </c>
      <c r="C23" s="63" t="s">
        <v>55</v>
      </c>
      <c r="D23" s="67">
        <v>1102.5</v>
      </c>
      <c r="E23" s="68" t="s">
        <v>76</v>
      </c>
      <c r="F23" s="69">
        <v>751.12</v>
      </c>
      <c r="G23" s="57"/>
      <c r="H23" s="70"/>
      <c r="I23" s="58" t="s">
        <v>40</v>
      </c>
      <c r="J23" s="59">
        <f t="shared" si="6"/>
        <v>1</v>
      </c>
      <c r="K23" s="60" t="s">
        <v>64</v>
      </c>
      <c r="L23" s="60" t="s">
        <v>7</v>
      </c>
      <c r="M23" s="71"/>
      <c r="N23" s="57"/>
      <c r="O23" s="57"/>
      <c r="P23" s="61"/>
      <c r="Q23" s="57"/>
      <c r="R23" s="57"/>
      <c r="S23" s="61"/>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72">
        <f t="shared" si="1"/>
        <v>828109.8</v>
      </c>
      <c r="BB23" s="73">
        <f t="shared" si="2"/>
        <v>828109.8</v>
      </c>
      <c r="BC23" s="74" t="str">
        <f t="shared" si="7"/>
        <v>INR  Eight Lakh Twenty Eight Thousand One Hundred &amp; Nine  and Paise Eighty Only</v>
      </c>
      <c r="BD23" s="83">
        <v>664</v>
      </c>
      <c r="BE23" s="80">
        <f t="shared" si="4"/>
        <v>751.12</v>
      </c>
      <c r="BF23" s="80">
        <f t="shared" si="5"/>
        <v>732060</v>
      </c>
      <c r="BG23" s="80"/>
      <c r="HS23" s="22"/>
      <c r="HT23" s="22"/>
      <c r="HU23" s="22"/>
      <c r="HV23" s="22"/>
      <c r="HW23" s="22"/>
    </row>
    <row r="24" spans="1:231" s="21" customFormat="1" ht="104.25" customHeight="1">
      <c r="A24" s="65">
        <v>12</v>
      </c>
      <c r="B24" s="66" t="s">
        <v>90</v>
      </c>
      <c r="C24" s="63" t="s">
        <v>56</v>
      </c>
      <c r="D24" s="67">
        <v>1845</v>
      </c>
      <c r="E24" s="68" t="s">
        <v>76</v>
      </c>
      <c r="F24" s="69">
        <v>175.34</v>
      </c>
      <c r="G24" s="57"/>
      <c r="H24" s="70"/>
      <c r="I24" s="58" t="s">
        <v>40</v>
      </c>
      <c r="J24" s="59">
        <f t="shared" si="6"/>
        <v>1</v>
      </c>
      <c r="K24" s="60" t="s">
        <v>64</v>
      </c>
      <c r="L24" s="60" t="s">
        <v>7</v>
      </c>
      <c r="M24" s="71"/>
      <c r="N24" s="57"/>
      <c r="O24" s="57"/>
      <c r="P24" s="61"/>
      <c r="Q24" s="57"/>
      <c r="R24" s="57"/>
      <c r="S24" s="61"/>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72">
        <f t="shared" si="1"/>
        <v>323502.3</v>
      </c>
      <c r="BB24" s="73">
        <f t="shared" si="2"/>
        <v>323502.3</v>
      </c>
      <c r="BC24" s="74" t="str">
        <f t="shared" si="7"/>
        <v>INR  Three Lakh Twenty Three Thousand Five Hundred &amp; Two  and Paise Thirty Only</v>
      </c>
      <c r="BD24" s="83">
        <v>155</v>
      </c>
      <c r="BE24" s="80">
        <f t="shared" si="4"/>
        <v>175.34</v>
      </c>
      <c r="BF24" s="80">
        <f t="shared" si="5"/>
        <v>285975</v>
      </c>
      <c r="BG24" s="80"/>
      <c r="HS24" s="22"/>
      <c r="HT24" s="22"/>
      <c r="HU24" s="22"/>
      <c r="HV24" s="22"/>
      <c r="HW24" s="22"/>
    </row>
    <row r="25" spans="1:231" s="21" customFormat="1" ht="102.75" customHeight="1">
      <c r="A25" s="32">
        <v>13</v>
      </c>
      <c r="B25" s="66" t="s">
        <v>91</v>
      </c>
      <c r="C25" s="63" t="s">
        <v>73</v>
      </c>
      <c r="D25" s="67">
        <v>1635</v>
      </c>
      <c r="E25" s="68" t="s">
        <v>76</v>
      </c>
      <c r="F25" s="69">
        <v>153.84</v>
      </c>
      <c r="G25" s="57"/>
      <c r="H25" s="70"/>
      <c r="I25" s="58" t="s">
        <v>40</v>
      </c>
      <c r="J25" s="59">
        <f t="shared" si="6"/>
        <v>1</v>
      </c>
      <c r="K25" s="60" t="s">
        <v>64</v>
      </c>
      <c r="L25" s="60" t="s">
        <v>7</v>
      </c>
      <c r="M25" s="71"/>
      <c r="N25" s="57"/>
      <c r="O25" s="57"/>
      <c r="P25" s="61"/>
      <c r="Q25" s="57"/>
      <c r="R25" s="57"/>
      <c r="S25" s="61"/>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72">
        <f t="shared" si="1"/>
        <v>251528.4</v>
      </c>
      <c r="BB25" s="73">
        <f t="shared" si="2"/>
        <v>251528.4</v>
      </c>
      <c r="BC25" s="74" t="str">
        <f t="shared" si="7"/>
        <v>INR  Two Lakh Fifty One Thousand Five Hundred &amp; Twenty Eight  and Paise Forty Only</v>
      </c>
      <c r="BD25" s="83">
        <v>136</v>
      </c>
      <c r="BE25" s="80">
        <f t="shared" si="4"/>
        <v>153.84</v>
      </c>
      <c r="BF25" s="80">
        <f t="shared" si="5"/>
        <v>222360</v>
      </c>
      <c r="BG25" s="80"/>
      <c r="HS25" s="22"/>
      <c r="HT25" s="22"/>
      <c r="HU25" s="22"/>
      <c r="HV25" s="22"/>
      <c r="HW25" s="22"/>
    </row>
    <row r="26" spans="1:231" s="21" customFormat="1" ht="36" customHeight="1">
      <c r="A26" s="65">
        <v>14</v>
      </c>
      <c r="B26" s="66" t="s">
        <v>92</v>
      </c>
      <c r="C26" s="63" t="s">
        <v>57</v>
      </c>
      <c r="D26" s="67">
        <v>1338</v>
      </c>
      <c r="E26" s="68" t="s">
        <v>76</v>
      </c>
      <c r="F26" s="69">
        <v>23.76</v>
      </c>
      <c r="G26" s="57"/>
      <c r="H26" s="70"/>
      <c r="I26" s="58" t="s">
        <v>40</v>
      </c>
      <c r="J26" s="59">
        <f t="shared" si="0"/>
        <v>1</v>
      </c>
      <c r="K26" s="60" t="s">
        <v>64</v>
      </c>
      <c r="L26" s="60" t="s">
        <v>7</v>
      </c>
      <c r="M26" s="71"/>
      <c r="N26" s="57"/>
      <c r="O26" s="57"/>
      <c r="P26" s="61"/>
      <c r="Q26" s="57"/>
      <c r="R26" s="57"/>
      <c r="S26" s="61"/>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72">
        <f t="shared" si="1"/>
        <v>31790.88</v>
      </c>
      <c r="BB26" s="73">
        <f t="shared" si="2"/>
        <v>31790.88</v>
      </c>
      <c r="BC26" s="74" t="str">
        <f t="shared" si="3"/>
        <v>INR  Thirty One Thousand Seven Hundred &amp; Ninety  and Paise Eighty Eight Only</v>
      </c>
      <c r="BD26" s="83">
        <v>21</v>
      </c>
      <c r="BE26" s="80">
        <f t="shared" si="4"/>
        <v>23.76</v>
      </c>
      <c r="BF26" s="80">
        <f t="shared" si="5"/>
        <v>28098</v>
      </c>
      <c r="BG26" s="80"/>
      <c r="HS26" s="22"/>
      <c r="HT26" s="22"/>
      <c r="HU26" s="22"/>
      <c r="HV26" s="22"/>
      <c r="HW26" s="22"/>
    </row>
    <row r="27" spans="1:231" s="21" customFormat="1" ht="116.25" customHeight="1">
      <c r="A27" s="32">
        <v>15</v>
      </c>
      <c r="B27" s="66" t="s">
        <v>93</v>
      </c>
      <c r="C27" s="63" t="s">
        <v>58</v>
      </c>
      <c r="D27" s="67">
        <v>2799</v>
      </c>
      <c r="E27" s="68" t="s">
        <v>74</v>
      </c>
      <c r="F27" s="69">
        <v>35.52</v>
      </c>
      <c r="G27" s="57"/>
      <c r="H27" s="70"/>
      <c r="I27" s="58" t="s">
        <v>40</v>
      </c>
      <c r="J27" s="59">
        <f t="shared" si="0"/>
        <v>1</v>
      </c>
      <c r="K27" s="60" t="s">
        <v>64</v>
      </c>
      <c r="L27" s="60" t="s">
        <v>7</v>
      </c>
      <c r="M27" s="71"/>
      <c r="N27" s="57"/>
      <c r="O27" s="57"/>
      <c r="P27" s="61"/>
      <c r="Q27" s="57"/>
      <c r="R27" s="57"/>
      <c r="S27" s="61"/>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72">
        <f t="shared" si="1"/>
        <v>99420.48000000001</v>
      </c>
      <c r="BB27" s="73">
        <f t="shared" si="2"/>
        <v>99420.48000000001</v>
      </c>
      <c r="BC27" s="74" t="str">
        <f t="shared" si="3"/>
        <v>INR  Ninety Nine Thousand Four Hundred &amp; Twenty  and Paise Forty Eight Only</v>
      </c>
      <c r="BD27" s="83">
        <v>31.4</v>
      </c>
      <c r="BE27" s="80">
        <f t="shared" si="4"/>
        <v>35.52</v>
      </c>
      <c r="BF27" s="80">
        <f t="shared" si="5"/>
        <v>87888.59999999999</v>
      </c>
      <c r="BG27" s="80"/>
      <c r="HS27" s="22"/>
      <c r="HT27" s="22"/>
      <c r="HU27" s="22"/>
      <c r="HV27" s="22"/>
      <c r="HW27" s="22"/>
    </row>
    <row r="28" spans="1:231" s="21" customFormat="1" ht="90.75" customHeight="1">
      <c r="A28" s="65">
        <v>16</v>
      </c>
      <c r="B28" s="66" t="s">
        <v>94</v>
      </c>
      <c r="C28" s="63" t="s">
        <v>59</v>
      </c>
      <c r="D28" s="67">
        <v>2799</v>
      </c>
      <c r="E28" s="68" t="s">
        <v>74</v>
      </c>
      <c r="F28" s="69">
        <v>109.73</v>
      </c>
      <c r="G28" s="57"/>
      <c r="H28" s="70"/>
      <c r="I28" s="58" t="s">
        <v>40</v>
      </c>
      <c r="J28" s="59">
        <f t="shared" si="0"/>
        <v>1</v>
      </c>
      <c r="K28" s="60" t="s">
        <v>64</v>
      </c>
      <c r="L28" s="60" t="s">
        <v>7</v>
      </c>
      <c r="M28" s="71"/>
      <c r="N28" s="57"/>
      <c r="O28" s="57"/>
      <c r="P28" s="61"/>
      <c r="Q28" s="57"/>
      <c r="R28" s="57"/>
      <c r="S28" s="61"/>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72">
        <f t="shared" si="1"/>
        <v>307134.27</v>
      </c>
      <c r="BB28" s="73">
        <f t="shared" si="2"/>
        <v>307134.27</v>
      </c>
      <c r="BC28" s="74" t="str">
        <f t="shared" si="3"/>
        <v>INR  Three Lakh Seven Thousand One Hundred &amp; Thirty Four  and Paise Twenty Seven Only</v>
      </c>
      <c r="BD28" s="83">
        <v>97</v>
      </c>
      <c r="BE28" s="80">
        <f t="shared" si="4"/>
        <v>109.73</v>
      </c>
      <c r="BF28" s="80">
        <f t="shared" si="5"/>
        <v>271503</v>
      </c>
      <c r="BG28" s="80"/>
      <c r="HS28" s="22"/>
      <c r="HT28" s="22"/>
      <c r="HU28" s="22"/>
      <c r="HV28" s="22"/>
      <c r="HW28" s="22"/>
    </row>
    <row r="29" spans="1:231" s="21" customFormat="1" ht="90" customHeight="1">
      <c r="A29" s="32">
        <v>17</v>
      </c>
      <c r="B29" s="66" t="s">
        <v>95</v>
      </c>
      <c r="C29" s="63" t="s">
        <v>60</v>
      </c>
      <c r="D29" s="67">
        <v>600</v>
      </c>
      <c r="E29" s="68" t="s">
        <v>75</v>
      </c>
      <c r="F29" s="69">
        <v>461.53</v>
      </c>
      <c r="G29" s="57"/>
      <c r="H29" s="70"/>
      <c r="I29" s="58" t="s">
        <v>40</v>
      </c>
      <c r="J29" s="59">
        <f t="shared" si="0"/>
        <v>1</v>
      </c>
      <c r="K29" s="60" t="s">
        <v>64</v>
      </c>
      <c r="L29" s="60" t="s">
        <v>7</v>
      </c>
      <c r="M29" s="71"/>
      <c r="N29" s="57"/>
      <c r="O29" s="57"/>
      <c r="P29" s="61"/>
      <c r="Q29" s="57"/>
      <c r="R29" s="57"/>
      <c r="S29" s="61"/>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72">
        <f t="shared" si="1"/>
        <v>276918</v>
      </c>
      <c r="BB29" s="73">
        <f t="shared" si="2"/>
        <v>276918</v>
      </c>
      <c r="BC29" s="74" t="str">
        <f t="shared" si="3"/>
        <v>INR  Two Lakh Seventy Six Thousand Nine Hundred &amp; Eighteen  Only</v>
      </c>
      <c r="BD29" s="83">
        <v>408</v>
      </c>
      <c r="BE29" s="80">
        <f t="shared" si="4"/>
        <v>461.53</v>
      </c>
      <c r="BF29" s="80">
        <f t="shared" si="5"/>
        <v>244800</v>
      </c>
      <c r="BG29" s="80"/>
      <c r="HS29" s="22"/>
      <c r="HT29" s="22"/>
      <c r="HU29" s="22"/>
      <c r="HV29" s="22"/>
      <c r="HW29" s="22"/>
    </row>
    <row r="30" spans="1:231" s="21" customFormat="1" ht="216.75" customHeight="1">
      <c r="A30" s="65">
        <v>18</v>
      </c>
      <c r="B30" s="66" t="s">
        <v>96</v>
      </c>
      <c r="C30" s="63" t="s">
        <v>61</v>
      </c>
      <c r="D30" s="67">
        <v>6.22</v>
      </c>
      <c r="E30" s="68" t="s">
        <v>86</v>
      </c>
      <c r="F30" s="69">
        <v>82128.51</v>
      </c>
      <c r="G30" s="57"/>
      <c r="H30" s="70"/>
      <c r="I30" s="58" t="s">
        <v>40</v>
      </c>
      <c r="J30" s="59">
        <f t="shared" si="0"/>
        <v>1</v>
      </c>
      <c r="K30" s="60" t="s">
        <v>64</v>
      </c>
      <c r="L30" s="60" t="s">
        <v>7</v>
      </c>
      <c r="M30" s="71"/>
      <c r="N30" s="57"/>
      <c r="O30" s="57"/>
      <c r="P30" s="61"/>
      <c r="Q30" s="57"/>
      <c r="R30" s="57"/>
      <c r="S30" s="61"/>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72">
        <f t="shared" si="1"/>
        <v>510839.33219999995</v>
      </c>
      <c r="BB30" s="73">
        <f t="shared" si="2"/>
        <v>510839.33219999995</v>
      </c>
      <c r="BC30" s="74" t="str">
        <f t="shared" si="3"/>
        <v>INR  Five Lakh Ten Thousand Eight Hundred &amp; Thirty Nine  and Paise Thirty Three Only</v>
      </c>
      <c r="BD30" s="83">
        <v>72603</v>
      </c>
      <c r="BE30" s="80">
        <f t="shared" si="4"/>
        <v>82128.51</v>
      </c>
      <c r="BF30" s="80">
        <f t="shared" si="5"/>
        <v>451590.66</v>
      </c>
      <c r="BG30" s="80"/>
      <c r="HS30" s="22"/>
      <c r="HT30" s="22"/>
      <c r="HU30" s="22"/>
      <c r="HV30" s="22"/>
      <c r="HW30" s="22"/>
    </row>
    <row r="31" spans="1:231" s="21" customFormat="1" ht="187.5" customHeight="1">
      <c r="A31" s="32">
        <v>19</v>
      </c>
      <c r="B31" s="66" t="s">
        <v>97</v>
      </c>
      <c r="C31" s="63" t="s">
        <v>70</v>
      </c>
      <c r="D31" s="67">
        <v>44.22</v>
      </c>
      <c r="E31" s="68" t="s">
        <v>76</v>
      </c>
      <c r="F31" s="69">
        <v>3255.59</v>
      </c>
      <c r="G31" s="57"/>
      <c r="H31" s="70"/>
      <c r="I31" s="58" t="s">
        <v>40</v>
      </c>
      <c r="J31" s="59">
        <f>IF(I31="Less(-)",-1,1)</f>
        <v>1</v>
      </c>
      <c r="K31" s="60" t="s">
        <v>64</v>
      </c>
      <c r="L31" s="60" t="s">
        <v>7</v>
      </c>
      <c r="M31" s="71"/>
      <c r="N31" s="57"/>
      <c r="O31" s="57"/>
      <c r="P31" s="61"/>
      <c r="Q31" s="57"/>
      <c r="R31" s="57"/>
      <c r="S31" s="61"/>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72">
        <f t="shared" si="1"/>
        <v>143962.1898</v>
      </c>
      <c r="BB31" s="73">
        <f t="shared" si="2"/>
        <v>143962.1898</v>
      </c>
      <c r="BC31" s="74" t="str">
        <f>SpellNumber(L31,BB31)</f>
        <v>INR  One Lakh Forty Three Thousand Nine Hundred &amp; Sixty Two  and Paise Nineteen Only</v>
      </c>
      <c r="BD31" s="83">
        <v>2878</v>
      </c>
      <c r="BE31" s="80">
        <f t="shared" si="4"/>
        <v>3255.59</v>
      </c>
      <c r="BF31" s="80">
        <f t="shared" si="5"/>
        <v>127265.16</v>
      </c>
      <c r="BG31" s="80"/>
      <c r="HS31" s="22"/>
      <c r="HT31" s="22"/>
      <c r="HU31" s="22"/>
      <c r="HV31" s="22"/>
      <c r="HW31" s="22"/>
    </row>
    <row r="32" spans="1:231" s="21" customFormat="1" ht="48" customHeight="1">
      <c r="A32" s="65">
        <v>20</v>
      </c>
      <c r="B32" s="66" t="s">
        <v>98</v>
      </c>
      <c r="C32" s="63" t="s">
        <v>71</v>
      </c>
      <c r="D32" s="67">
        <v>27.3</v>
      </c>
      <c r="E32" s="68" t="s">
        <v>76</v>
      </c>
      <c r="F32" s="69">
        <v>32.8</v>
      </c>
      <c r="G32" s="57"/>
      <c r="H32" s="70"/>
      <c r="I32" s="58" t="s">
        <v>40</v>
      </c>
      <c r="J32" s="59">
        <f>IF(I32="Less(-)",-1,1)</f>
        <v>1</v>
      </c>
      <c r="K32" s="60" t="s">
        <v>64</v>
      </c>
      <c r="L32" s="60" t="s">
        <v>7</v>
      </c>
      <c r="M32" s="71"/>
      <c r="N32" s="57"/>
      <c r="O32" s="57"/>
      <c r="P32" s="61"/>
      <c r="Q32" s="57"/>
      <c r="R32" s="57"/>
      <c r="S32" s="61"/>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72">
        <f t="shared" si="1"/>
        <v>895.4399999999999</v>
      </c>
      <c r="BB32" s="73">
        <f t="shared" si="2"/>
        <v>895.4399999999999</v>
      </c>
      <c r="BC32" s="74" t="str">
        <f>SpellNumber(L32,BB32)</f>
        <v>INR  Eight Hundred &amp; Ninety Five  and Paise Forty Four Only</v>
      </c>
      <c r="BD32" s="83">
        <v>29</v>
      </c>
      <c r="BE32" s="80">
        <f t="shared" si="4"/>
        <v>32.8</v>
      </c>
      <c r="BF32" s="80">
        <f t="shared" si="5"/>
        <v>791.7</v>
      </c>
      <c r="BG32" s="80"/>
      <c r="HS32" s="22"/>
      <c r="HT32" s="22"/>
      <c r="HU32" s="22"/>
      <c r="HV32" s="22"/>
      <c r="HW32" s="22"/>
    </row>
    <row r="33" spans="1:231" s="21" customFormat="1" ht="107.25" customHeight="1">
      <c r="A33" s="32">
        <v>21</v>
      </c>
      <c r="B33" s="66" t="s">
        <v>99</v>
      </c>
      <c r="C33" s="63" t="s">
        <v>72</v>
      </c>
      <c r="D33" s="67">
        <v>27.3</v>
      </c>
      <c r="E33" s="68" t="s">
        <v>76</v>
      </c>
      <c r="F33" s="69">
        <v>89.36</v>
      </c>
      <c r="G33" s="57"/>
      <c r="H33" s="70"/>
      <c r="I33" s="58" t="s">
        <v>40</v>
      </c>
      <c r="J33" s="59">
        <f t="shared" si="0"/>
        <v>1</v>
      </c>
      <c r="K33" s="60" t="s">
        <v>64</v>
      </c>
      <c r="L33" s="60" t="s">
        <v>7</v>
      </c>
      <c r="M33" s="71"/>
      <c r="N33" s="57"/>
      <c r="O33" s="57"/>
      <c r="P33" s="61"/>
      <c r="Q33" s="57"/>
      <c r="R33" s="57"/>
      <c r="S33" s="61"/>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72">
        <f t="shared" si="1"/>
        <v>2439.5280000000002</v>
      </c>
      <c r="BB33" s="73">
        <f t="shared" si="2"/>
        <v>2439.5280000000002</v>
      </c>
      <c r="BC33" s="74" t="str">
        <f t="shared" si="3"/>
        <v>INR  Two Thousand Four Hundred &amp; Thirty Nine  and Paise Fifty Three Only</v>
      </c>
      <c r="BD33" s="83">
        <v>79</v>
      </c>
      <c r="BE33" s="80">
        <f t="shared" si="4"/>
        <v>89.36</v>
      </c>
      <c r="BF33" s="80">
        <f t="shared" si="5"/>
        <v>2156.7000000000003</v>
      </c>
      <c r="BG33" s="80"/>
      <c r="HS33" s="22"/>
      <c r="HT33" s="22"/>
      <c r="HU33" s="22"/>
      <c r="HV33" s="22"/>
      <c r="HW33" s="22"/>
    </row>
    <row r="34" spans="1:58" ht="28.5">
      <c r="A34" s="39" t="s">
        <v>62</v>
      </c>
      <c r="B34" s="40"/>
      <c r="C34" s="41"/>
      <c r="D34" s="42"/>
      <c r="E34" s="42"/>
      <c r="F34" s="42"/>
      <c r="G34" s="42"/>
      <c r="H34" s="43"/>
      <c r="I34" s="43"/>
      <c r="J34" s="43"/>
      <c r="K34" s="43"/>
      <c r="L34" s="44"/>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64">
        <f>SUM(BA14:BA33)</f>
        <v>9271095.135400001</v>
      </c>
      <c r="BB34" s="55">
        <f>SUM(BB13:BB33)</f>
        <v>9271095.135400001</v>
      </c>
      <c r="BC34" s="38" t="str">
        <f>SpellNumber($E$2,BA34)</f>
        <v>INR  Ninety Two Lakh Seventy One Thousand  &amp;Ninety Five  and Paise Fourteen Only</v>
      </c>
      <c r="BD34" s="81">
        <f>9271095-BA34</f>
        <v>-0.13540000095963478</v>
      </c>
      <c r="BF34" s="81">
        <f>SUM(BF14:BF33)</f>
        <v>8195794.42463</v>
      </c>
    </row>
    <row r="35" spans="1:55" ht="18">
      <c r="A35" s="40" t="s">
        <v>66</v>
      </c>
      <c r="B35" s="45"/>
      <c r="C35" s="23"/>
      <c r="D35" s="46"/>
      <c r="E35" s="47" t="s">
        <v>69</v>
      </c>
      <c r="F35" s="48"/>
      <c r="G35" s="49"/>
      <c r="H35" s="24"/>
      <c r="I35" s="24"/>
      <c r="J35" s="24"/>
      <c r="K35" s="50"/>
      <c r="L35" s="51"/>
      <c r="M35" s="52"/>
      <c r="N35" s="25"/>
      <c r="O35" s="21"/>
      <c r="P35" s="21"/>
      <c r="Q35" s="21"/>
      <c r="R35" s="21"/>
      <c r="S35" s="21"/>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53">
        <f>IF(ISBLANK(F35),0,IF(E35="Excess (+)",ROUND(BA34+(BA34*F35),2),IF(E35="Less (-)",ROUND(BA34+(BA34*F35*(-1)),2),IF(E35="At Par",BA34,0))))</f>
        <v>0</v>
      </c>
      <c r="BB35" s="56">
        <f>ROUND(BA35,0)</f>
        <v>0</v>
      </c>
      <c r="BC35" s="38" t="str">
        <f>SpellNumber($E$2,BA35)</f>
        <v>INR Zero Only</v>
      </c>
    </row>
    <row r="36" spans="1:55" ht="18">
      <c r="A36" s="39" t="s">
        <v>65</v>
      </c>
      <c r="B36" s="39"/>
      <c r="C36" s="85" t="str">
        <f>SpellNumber($E$2,BA35)</f>
        <v>INR Zero Only</v>
      </c>
      <c r="D36" s="86"/>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6"/>
      <c r="AM36" s="86"/>
      <c r="AN36" s="86"/>
      <c r="AO36" s="86"/>
      <c r="AP36" s="86"/>
      <c r="AQ36" s="86"/>
      <c r="AR36" s="86"/>
      <c r="AS36" s="86"/>
      <c r="AT36" s="86"/>
      <c r="AU36" s="86"/>
      <c r="AV36" s="86"/>
      <c r="AW36" s="86"/>
      <c r="AX36" s="86"/>
      <c r="AY36" s="86"/>
      <c r="AZ36" s="86"/>
      <c r="BA36" s="86"/>
      <c r="BB36" s="86"/>
      <c r="BC36" s="87"/>
    </row>
    <row r="37" spans="1:54" ht="15">
      <c r="A37" s="12"/>
      <c r="B37" s="12"/>
      <c r="N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B37" s="12"/>
    </row>
  </sheetData>
  <sheetProtection password="D9BE" sheet="1"/>
  <mergeCells count="8">
    <mergeCell ref="C36:BC36"/>
    <mergeCell ref="A9:BC9"/>
    <mergeCell ref="A1:L1"/>
    <mergeCell ref="A4:BC4"/>
    <mergeCell ref="A5:BC5"/>
    <mergeCell ref="A6:BC6"/>
    <mergeCell ref="A7:BC7"/>
    <mergeCell ref="B8:BC8"/>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35">
      <formula1>IF(E35="Select",-1,IF(E35="At Par",0,0))</formula1>
      <formula2>IF(E35="Select",-1,IF(E35="At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35">
      <formula1>0</formula1>
      <formula2>IF(E35&lt;&gt;"Select",99.9,0)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5">
      <formula1>0</formula1>
      <formula2>99.9</formula2>
    </dataValidation>
    <dataValidation type="list" allowBlank="1" showInputMessage="1" showErrorMessage="1" sqref="E35">
      <formula1>"Select, Excess (+), Less (-)"</formula1>
    </dataValidation>
    <dataValidation type="list" allowBlank="1" showInputMessage="1" showErrorMessage="1" sqref="L30 L31 L32 L13 L14 L15 L16 L17 L18 L19 L20 L21 L22 L23 L24 L25 L26 L27 L28 L29 L33">
      <formula1>"INR"</formula1>
    </dataValidation>
    <dataValidation type="decimal" allowBlank="1" showInputMessage="1" showErrorMessage="1" promptTitle="Quantity" prompt="Please enter the Quantity for this item. " errorTitle="Invalid Entry" error="Only Numeric Values are allowed. " sqref="F13:F16 D13:D16">
      <formula1>0</formula1>
      <formula2>999999999999999</formula2>
    </dataValidation>
    <dataValidation allowBlank="1" showInputMessage="1" showErrorMessage="1" promptTitle="Units" prompt="Please enter Units in text" sqref="E13"/>
    <dataValidation type="decimal" allowBlank="1" showInputMessage="1" showErrorMessage="1" promptTitle="Rate Entry" prompt="Please enter the Basic Price in Rupees for this item. " errorTitle="Invaid Entry" error="Only Numeric Values are allowed. " sqref="G13:H3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3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33">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33">
      <formula1>0</formula1>
      <formula2>999999999999999</formula2>
    </dataValidation>
    <dataValidation allowBlank="1" showInputMessage="1" showErrorMessage="1" promptTitle="Addition / Deduction" prompt="Please Choose the correct One" sqref="J13:J33"/>
    <dataValidation type="list" allowBlank="1" showInputMessage="1" showErrorMessage="1" sqref="K13:K33">
      <formula1>"Partial Conversion, Full Conversion"</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showInputMessage="1" showErrorMessage="1" sqref="I13:I33">
      <formula1>"Excess(+), Less(-)"</formula1>
    </dataValidation>
    <dataValidation type="decimal" allowBlank="1" showInputMessage="1" showErrorMessage="1" promptTitle="Rate Entry" prompt="Please enter VAT charges in Rupees for this item. " errorTitle="Invaid Entry" error="Only Numeric Values are allowed. " sqref="M14:M33">
      <formula1>0</formula1>
      <formula2>999999999999999</formula2>
    </dataValidation>
    <dataValidation allowBlank="1" showInputMessage="1" showErrorMessage="1" promptTitle="Itemcode/Make" prompt="Please enter text" sqref="C13:C33"/>
    <dataValidation type="decimal" allowBlank="1" showInputMessage="1" showErrorMessage="1" errorTitle="Invalid Entry" error="Only Numeric Values are allowed. " sqref="A13:A33">
      <formula1>0</formula1>
      <formula2>999999999999999</formula2>
    </dataValidation>
  </dataValidations>
  <printOptions horizontalCentered="1"/>
  <pageMargins left="0.3937007874015748" right="0.3937007874015748" top="0.3937007874015748" bottom="0.3937007874015748" header="0.31496062992125984" footer="0.31496062992125984"/>
  <pageSetup fitToHeight="0" fitToWidth="1" horizontalDpi="600" verticalDpi="600" orientation="landscape" paperSize="9" scale="64" r:id="rId4"/>
  <rowBreaks count="2" manualBreakCount="2">
    <brk id="17" max="54" man="1"/>
    <brk id="25" max="54" man="1"/>
  </row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24"/>
  <sheetViews>
    <sheetView tabSelected="1" zoomScalePageLayoutView="0" workbookViewId="0" topLeftCell="A1">
      <selection activeCell="M24" sqref="M24"/>
    </sheetView>
  </sheetViews>
  <sheetFormatPr defaultColWidth="9.140625" defaultRowHeight="15"/>
  <sheetData>
    <row r="6" spans="5:11" ht="15">
      <c r="E6" s="97" t="s">
        <v>3</v>
      </c>
      <c r="F6" s="97"/>
      <c r="G6" s="97"/>
      <c r="H6" s="97"/>
      <c r="I6" s="97"/>
      <c r="J6" s="97"/>
      <c r="K6" s="97"/>
    </row>
    <row r="7" spans="5:11" ht="15">
      <c r="E7" s="97"/>
      <c r="F7" s="97"/>
      <c r="G7" s="97"/>
      <c r="H7" s="97"/>
      <c r="I7" s="97"/>
      <c r="J7" s="97"/>
      <c r="K7" s="97"/>
    </row>
    <row r="8" spans="5:11" ht="15">
      <c r="E8" s="97"/>
      <c r="F8" s="97"/>
      <c r="G8" s="97"/>
      <c r="H8" s="97"/>
      <c r="I8" s="97"/>
      <c r="J8" s="97"/>
      <c r="K8" s="97"/>
    </row>
    <row r="9" spans="5:11" ht="15">
      <c r="E9" s="97"/>
      <c r="F9" s="97"/>
      <c r="G9" s="97"/>
      <c r="H9" s="97"/>
      <c r="I9" s="97"/>
      <c r="J9" s="97"/>
      <c r="K9" s="97"/>
    </row>
    <row r="10" spans="5:11" ht="15">
      <c r="E10" s="97"/>
      <c r="F10" s="97"/>
      <c r="G10" s="97"/>
      <c r="H10" s="97"/>
      <c r="I10" s="97"/>
      <c r="J10" s="97"/>
      <c r="K10" s="97"/>
    </row>
    <row r="11" spans="5:11" ht="15">
      <c r="E11" s="97"/>
      <c r="F11" s="97"/>
      <c r="G11" s="97"/>
      <c r="H11" s="97"/>
      <c r="I11" s="97"/>
      <c r="J11" s="97"/>
      <c r="K11" s="97"/>
    </row>
    <row r="12" spans="5:11" ht="15">
      <c r="E12" s="97"/>
      <c r="F12" s="97"/>
      <c r="G12" s="97"/>
      <c r="H12" s="97"/>
      <c r="I12" s="97"/>
      <c r="J12" s="97"/>
      <c r="K12" s="97"/>
    </row>
    <row r="13" spans="5:11" ht="15">
      <c r="E13" s="97"/>
      <c r="F13" s="97"/>
      <c r="G13" s="97"/>
      <c r="H13" s="97"/>
      <c r="I13" s="97"/>
      <c r="J13" s="97"/>
      <c r="K13" s="97"/>
    </row>
    <row r="14" spans="5:11" ht="15">
      <c r="E14" s="97"/>
      <c r="F14" s="97"/>
      <c r="G14" s="97"/>
      <c r="H14" s="97"/>
      <c r="I14" s="97"/>
      <c r="J14" s="97"/>
      <c r="K14" s="97"/>
    </row>
    <row r="24" ht="15">
      <c r="I24" t="s">
        <v>8</v>
      </c>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cp:lastPrinted>2019-03-13T07:45:53Z</cp:lastPrinted>
  <dcterms:created xsi:type="dcterms:W3CDTF">2009-01-30T06:42:42Z</dcterms:created>
  <dcterms:modified xsi:type="dcterms:W3CDTF">2019-06-28T10:44:59Z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