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5" windowWidth="11160" windowHeight="817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<sst xmlns="http://schemas.openxmlformats.org/spreadsheetml/2006/main" count="1072" uniqueCount="389">
  <si>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</si>
  <si>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</si>
  <si>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</si>
  <si>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</si>
  <si>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</si>
  <si>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</si>
  <si>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</si>
  <si>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</si>
  <si>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</si>
  <si>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</si>
  <si>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</si>
  <si>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</si>
  <si>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</si>
  <si>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</si>
  <si>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</si>
  <si>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</si>
  <si>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</si>
  <si>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</si>
  <si>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</si>
  <si>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</si>
  <si>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</si>
  <si>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</si>
  <si>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</si>
  <si>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</si>
  <si>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</si>
  <si>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</si>
  <si>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</si>
  <si>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</si>
  <si>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</si>
  <si>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</si>
  <si>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</si>
  <si>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</si>
  <si>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</si>
  <si>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</si>
  <si>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</si>
  <si>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</si>
  <si>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</si>
  <si>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</si>
  <si>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</si>
  <si>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</si>
  <si>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</si>
  <si>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</si>
  <si>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</si>
  <si>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</si>
  <si>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</si>
  <si>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</si>
  <si>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</si>
  <si>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</si>
  <si>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</si>
  <si>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</si>
  <si>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</si>
  <si>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</si>
  <si>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</si>
  <si>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</si>
  <si>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</si>
  <si>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</si>
  <si>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</si>
  <si>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</si>
  <si>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</si>
  <si>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</si>
  <si>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</si>
  <si>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</si>
  <si>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</si>
  <si>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</si>
  <si>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</si>
  <si>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</si>
  <si>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</si>
  <si>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</si>
  <si>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</si>
  <si>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</si>
  <si>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</si>
  <si>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</si>
  <si>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</si>
  <si>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</si>
  <si>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</si>
  <si>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</si>
  <si>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</si>
  <si>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</si>
  <si>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</si>
  <si>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</si>
  <si>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</si>
  <si>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</si>
  <si>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</si>
  <si>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</si>
  <si>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</si>
  <si>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</si>
  <si>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</si>
  <si>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</si>
  <si>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</si>
  <si>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</si>
  <si>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</si>
  <si>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</si>
  <si>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</si>
  <si>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</si>
  <si>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</si>
  <si>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</si>
  <si>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</si>
  <si>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</si>
  <si>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</si>
  <si>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</si>
  <si>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</si>
  <si>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</si>
  <si>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</si>
  <si>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</si>
  <si>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</si>
  <si>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</si>
  <si>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</si>
  <si>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</si>
  <si>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</si>
  <si>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</si>
  <si>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</si>
  <si>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</si>
  <si>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</si>
  <si>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</si>
  <si>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</si>
  <si>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</si>
  <si>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</si>
  <si>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</si>
  <si>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</si>
  <si>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</si>
  <si>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</si>
  <si>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</si>
  <si>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</si>
  <si>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</si>
  <si>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</si>
  <si>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</si>
  <si>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</si>
  <si>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</si>
  <si>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</si>
  <si>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BI01010001010000000000000515BI0100001124</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</si>
  <si>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</si>
  <si>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</si>
  <si>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</si>
  <si>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</si>
  <si>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</si>
  <si>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</si>
  <si>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</si>
  <si>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</si>
  <si>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</si>
  <si>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</si>
  <si>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</si>
  <si>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</si>
  <si>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</si>
  <si>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</si>
  <si>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Civil work for Quarter</t>
  </si>
  <si>
    <t>Sqm</t>
  </si>
  <si>
    <t>Each</t>
  </si>
  <si>
    <t>mtr</t>
  </si>
  <si>
    <t>set</t>
  </si>
  <si>
    <t>each</t>
  </si>
  <si>
    <t>pts</t>
  </si>
  <si>
    <t>Cum</t>
  </si>
  <si>
    <t>Stripping off worn out plaster and raking out joints of walls, celings etc. upto any height and in any floor including removing rubbish within a lead of 75m as directed</t>
  </si>
  <si>
    <t>sqm</t>
  </si>
  <si>
    <t>Cleaning and removing conservancy garbage mixed with rubbish &amp; other filthy materials from the road side flank, drain and compound including sutting, loading, unloading to and from truck or cart by Mathor labour &amp; removing the same to any distance.</t>
  </si>
  <si>
    <t>Removing loose scales, blisters etc. from old painted surface and thoroughly smoothening the surface to make the same suitable for receiving fresh coat of paint.</t>
  </si>
  <si>
    <t>Surface Dressing of the ground in any kind of soil including removing vegetation inequalities not exceeding 15 cm depth and disposal of the rubbish within a lead upto 75 m as directed.</t>
  </si>
  <si>
    <t>Uprooting and removing plants from the surface of walls parapet etc and making good damages. (Repairing of damages to be paid separately).
(a) Small plant of girth of exposed stem upto 75 mm. lift upto 6 mtr.</t>
  </si>
  <si>
    <t>cum</t>
  </si>
  <si>
    <t>Dismantling artificial stone flooring upto 50 mm. thick by carefully chiselling without damaging the base and removing rubbish as directed within a lead of 75 m. a) In ground floor including roof.
(A) AT GROUND FLOOR</t>
  </si>
  <si>
    <t xml:space="preserve">Applying 2 coats of bonding agent with synthetic multifunctional rubber emulsion having adhesive and water proofing properties by mixing with water in proportion (1 bonding agent : 4 water : 6 cement) as per Manufacturer's specification. For Water Proofing </t>
  </si>
  <si>
    <t>SqM</t>
  </si>
  <si>
    <t xml:space="preserve">Applying epoxy based reactive joining agent for joining the old concrete with fresh concrete to be applied within manufacturer's specified time as per manufacturers specification. (0.4 Kg / m² of concrete surface).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</si>
  <si>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</si>
  <si>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20mm thick plaster  OUTSIDE
(A) AT GROUND FLOOR</t>
  </si>
  <si>
    <t>Neat cement punning about 1.5mm thick in wall,dado,window sill,floor etc. NOTE:Cement 0.152 cu.m per100 sq.m.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</si>
  <si>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One Coat
(A) AT GROUND FLOOR</t>
  </si>
  <si>
    <t>Acrylic Distemper to interior wall, ceiling with a coat of solvent basedinterior grade acrylic primer (as per manufacturer's specification)including cleaning and smoothning of surface.
Two Coats
(A) AT GROUND FLOOR</t>
  </si>
  <si>
    <t>Priming one coat  on steel or other metal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</si>
  <si>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(A) AT GROUND FLOOR</t>
  </si>
  <si>
    <t>Priming one coat on timber or plastered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</si>
  <si>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</si>
  <si>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Supplying, fitting and fixing Black Stone slab used in Kitchen slab, alcove, wardrobe etc. laid and jointed with necessary adhesive Cement mortar (1:2) including grinding or polishing as per direction of Engineer-in -Charge in Ground Floor.(a) Slab Thickness 20 to 25 mm
(A) AT GROUND FLOOR</t>
  </si>
  <si>
    <t>Sq.M</t>
  </si>
  <si>
    <t>Wood work in door and window frame fitted and fixed in position complete including a protective coat of painting at the contact surface of the frame exluding cost of concrete, Iron Butt Hinges and M.S clamps. (The quantum should be correted upto three decimals).
(c) Sal Siliguri
(A) AT GROUND FLOOR</t>
  </si>
  <si>
    <t>CuM.</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</si>
  <si>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32 mm thick shutters (single leaf)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</si>
  <si>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
(A) AT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</si>
  <si>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(A) AT GROUND FLOOR</t>
  </si>
  <si>
    <t>Mtr.</t>
  </si>
  <si>
    <t>CUM</t>
  </si>
  <si>
    <t>M.S.or W.I. Ornamental grill of approved design joints continuously welded with M.S, W.I. Flats and bars of windows, railing etc. fitted and fixed with necessary screws and lugs in ground floor.
(ii) Grill weighing above 10 Kg./sq.mtr and up to 16 Kg./sq. mtr
(A) AT GROUND FLOOR</t>
  </si>
  <si>
    <t>Qntl</t>
  </si>
  <si>
    <t>Anodised aliminium D-type handle of approved quality manufactured from extruded section conforming to I.S. specification (I.S. 230/72) fitted and fixed complete:(a) With continuous plate base (Hexagonal / Round rod)
 (v) 125 mm grip x 12 mm dia rod.</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</si>
  <si>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</si>
  <si>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</si>
  <si>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250mm long.</t>
  </si>
  <si>
    <t xml:space="preserve">Door stopper.(Brass)
</t>
  </si>
  <si>
    <t>Anodised aluminium barrel / tower /socket bolt (full covered) of approved manufractured from extructed section conforming to I.S. 204/74 fitted with cadmium plated screws. 
200mm long x 10mm dia. bolt.</t>
  </si>
  <si>
    <t>Taking out old iron higes and fitting, fixing the same with new steel screws
e) 100mm. Long butt hinge.</t>
  </si>
  <si>
    <t>Supplying bubble free float glass of approved make and brand conforming to IS: 2835-1987.
 ii) 4mm thick coloured / tinted / smoke glass.</t>
  </si>
  <si>
    <t>SqM.</t>
  </si>
  <si>
    <t xml:space="preserve">Supply of UPVC pipes (B Type) and fittings conforming to IS-13592-1992
(A) (i) Single Socketed 3 Mtr. Length
b) 110 mm </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</si>
  <si>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</si>
  <si>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Chromium plated Bib Cock (angular shape with wall flange) (Equivalent to Code No. 5037 &amp; Model - Florentine of Jaquar or similar brand).</t>
  </si>
  <si>
    <t>Chromium plated angular Stop Cock with wall flange (Equivalent to Code No. 5053 &amp; Model - Florentine of Jaquar or similar brand).</t>
  </si>
  <si>
    <t>M.T</t>
  </si>
  <si>
    <t>Hire and labour charges for shuttering with centering and necessary stagingupto 4 m using approved stout props and thick hard wood planks of approvedthickness with required bracing for concrete slabs, beams and columns,lintels curved or straight including fitting, fixing and striking out aftercompletion of works (upto roof of ground floor)
(a) 25 mm to 30 mm thick wooden shuttering as per decision &amp; direction ofengineer in-charge</t>
  </si>
  <si>
    <t>Brick work with 1st class bricks in cement mortar (1:4)
(a) In foundation and plinth</t>
  </si>
  <si>
    <t>Closing gap between door and window frame and jambs withcement mortar (1:3) including removing old mortar (throughoutentire surface of contact) and cleaning the joint. (Cement 0.012Cu.m/100 Mtr.)</t>
  </si>
  <si>
    <t>Rmt</t>
  </si>
  <si>
    <t>Supply of 425 mm (12") sweep heavy duty exhaust fan (EPC/ Crompton)</t>
  </si>
  <si>
    <t>Set</t>
  </si>
  <si>
    <t>Supply &amp; fixing of 1200mm sweep Ceiling Fan (Orient,New Bridge, White) or equivalent as approved by the EIC,complete with all acessaries Incl S/F necy copper flex wire.</t>
  </si>
  <si>
    <t>Removal of rubbish,earth etc. from the working site and disposal of the same beyond the compound, in conformity with the Municipal / Corporation Rules for such disposal, loading into truck and cleaning the site in all respect as per direction of Engineer in charge</t>
  </si>
  <si>
    <t>Dismantling all types of plain cement concrete works, stacking serviceable materials at site and removing rubbish as directed within a lead of 75 m. upto 150 mm thick.
(A) AT GROUND FLOOR</t>
  </si>
  <si>
    <t>Dismantling all types of masonry excepting cement concrete plain or reinforced, stacking serviceable materials at site and removing rubbish as directed within a lead of 75 m.
(A) AT GROUND FLOOR</t>
  </si>
  <si>
    <t>Repairing cracks in floor with cement mortar (1:2) with necessary pigment to match with existing works, including prior cutting and cleaning the cracks as directed</t>
  </si>
  <si>
    <t>Removing old paint from blistered painted surface of steel or other metal by chipping including scraping and cleaning and exposing the original surface</t>
  </si>
  <si>
    <t>Dismantling artificial stone flooring upto 50 mm. thick by carefully chiselling without damaging the base and removing rubbish as directed within a lead of 75 m. a) In ground floor including roof.
(B) AT FIRST FLOOR</t>
  </si>
  <si>
    <t>Dismantling artificial stone flooring upto 50 mm. thick by carefully chiselling without damaging the base and removing rubbish as directed within a lead of 75 m. a) In ground floor including roof.
(C) AT SECOND FLOOR</t>
  </si>
  <si>
    <t>Dismantling all types of plain cement concrete works, stacking serviceable materials at site and removing rubbish as directed within a lead of 75 m. upto 150 mm thick.
(B) AT FIRST FLOOR</t>
  </si>
  <si>
    <t>Dismantling all types of plain cement concrete works, stacking serviceable materials at site and removing rubbish as directed within a lead of 75 m. upto 150 mm thick.
(C) AT SECOND FLOOR</t>
  </si>
  <si>
    <t>Dismantling all types of masonry excepting cement concrete plain or reinforced, stacking serviceable materials at site and removing rubbish as directed within a lead of 75 m.
(B) AT FIRST FLOOR</t>
  </si>
  <si>
    <t>Dismantling all types of masonry excepting cement concrete plain or reinforced, stacking serviceable materials at site and removing rubbish as directed within a lead of 75 m.
(C) AT SECOND FLOOR</t>
  </si>
  <si>
    <t>Extra rate for careful dismantling and
recovering at least 150 no of useable bricks per cum.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</si>
  <si>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</si>
  <si>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</si>
  <si>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10 mm thick plaster. Ceiling Plaster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</si>
  <si>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</si>
  <si>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15mm thick plaster INSIDE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</si>
  <si>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20mm thick plaster  OUTSIDE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</si>
  <si>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20mm thick plaster  OUTSIDE
(C) AT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</si>
  <si>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One Coat
(B)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</si>
  <si>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One Coat
(C) AT SECOND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</si>
  <si>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</si>
  <si>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</si>
  <si>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(C) AT SECOND FLOOR</t>
  </si>
  <si>
    <t>Acrylic Distemper to interior wall, ceiling with a coat of solvent basedinterior grade acrylic primer (as per manufacturer's specification)including cleaning and smoothning of surface.
Two Coats
(B) AT FIRST FLOOR</t>
  </si>
  <si>
    <t>Acrylic Distemper to interior wall, ceiling with a coat of solvent basedinterior grade acrylic primer (as per manufacturer's specification)including cleaning and smoothning of surface.
Two Coats
(C) AT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</si>
  <si>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</si>
  <si>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(B) AT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</si>
  <si>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(C) AT SECOND FLOOR</t>
  </si>
  <si>
    <t>Priming one coat  on steel or other metal surface with synthetic oil bound primer of approved quality including smoothening surfaces by sand papering etc.
(B) AT FIRST FLOOR</t>
  </si>
  <si>
    <t>Priming one coat  on steel or other metal surface with synthetic oil bound primer of approved quality including smoothening surfaces by sand papering etc.
(C) AT SECOND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</si>
  <si>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(B) AT FIRST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</si>
  <si>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(C) AT SECOND FLOOR</t>
  </si>
  <si>
    <t>Priming one coat on timber or plastered surface with synthetic oil bound primer of approved quality including smoothening surfaces by sand papering etc.
(B) AT FIRST FLOOR</t>
  </si>
  <si>
    <t>Priming one coat on timber or plastered surface with synthetic oil bound primer of approved quality including smoothening surfaces by sand papering etc.
(C) AT SECOND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</si>
  <si>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FIRST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</si>
  <si>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(C) AT SECOND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</si>
  <si>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</si>
  <si>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</si>
  <si>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AT SECOND FLOOR</t>
  </si>
  <si>
    <t>Labour for setting Kota / Dungri stone slabs in cement mortar (1:2) including necessary underlay of mortar (1:2).</t>
  </si>
  <si>
    <t>Extra cost of labour for grinding Kota Stone Floor in treads and riser of Steps.</t>
  </si>
  <si>
    <t>Extra cost of labour for pre finish and pre moulded nosing to treads of steps,railing,window sil etc of kota stone.</t>
  </si>
  <si>
    <t>Rm</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</si>
  <si>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</si>
  <si>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</si>
  <si>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</si>
  <si>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</si>
  <si>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</si>
  <si>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(C) AT SECOND FLOOR</t>
  </si>
  <si>
    <t>Supplying, fitting and fixing Black Stone slab used in Kitchen slab, alcove, wardrobe etc. laid and jointed with necessary adhesive Cement mortar (1:2) including grinding or polishing as per direction of Engineer-in -Charge in Ground Floor.(a) Slab Thickness 20 to 25 mm
(B) AT FIRST FLOOR</t>
  </si>
  <si>
    <t>Supplying, fitting and fixing Black Stone slab used in Kitchen slab, alcove, wardrobe etc. laid and jointed with necessary adhesive Cement mortar (1:2) including grinding or polishing as per direction of Engineer-in -Charge in Ground Floor.(a) Slab Thickness 20 to 25 mm
(C) AT SECOND FLOOR</t>
  </si>
  <si>
    <t>Wood work in door and window frame fitted and fixed in position complete including a protective coat of painting at the contact surface of the frame exluding cost of concrete, Iron Butt Hinges and M.S clamps. (The quantum should be correted upto three decimals).
(c) Sal Siliguri
(B) AT FIRST FLOOR</t>
  </si>
  <si>
    <t>Wood work in door and window frame fitted and fixed in position complete including a protective coat of painting at the contact surface of the frame exluding cost of concrete, Iron Butt Hinges and M.S clamps. (The quantum should be correted upto three decimals).
(c) Sal Siliguri
(C) AT 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</si>
  <si>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32 mm thick shutters (single leaf)
(B) AT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</si>
  <si>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32 mm thick shutters (single leaf)
(C) AT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</si>
  <si>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
(B) AT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</si>
  <si>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
(C) AT SECOND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</si>
  <si>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(B) AT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</si>
  <si>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(C) AT SECOND FLOOR</t>
  </si>
  <si>
    <t>M.S.or W.I. Ornamental grill of approved design joints continuously welded with M.S, W.I. Flats and bars of windows, railing etc. fitted and fixed with necessary screws and lugs in ground floor.
(ii) Grill weighing above 10 Kg./sq.mtr and up to 16 Kg./sq. mtr
(B) AT FIRST FLOOR</t>
  </si>
  <si>
    <t>M.S.or W.I. Ornamental grill of approved design joints continuously welded with M.S, W.I. Flats and bars of windows, railing etc. fitted and fixed with necessary screws and lugs in ground floor.
(ii) Grill weighing above 10 Kg./sq.mtr and up to 16 Kg./sq. mtr
(C) AT SECOND FLOOR</t>
  </si>
  <si>
    <t>Ordinary Cement concrete (mix 1:2:4) with graded stone chips (6mm nominal size) excluding shuttering and reinforcement,if any, in gound floor as per
relevant IS codes
River bazree</t>
  </si>
  <si>
    <t>Reinforcement for reinforced concrete work in all sorts of structuresincluding distribution bars, stirrups, binders etc initial straightening andremoval of loose rust (if necessary), cutting to requisite length, hooking andbending to correct shape, placing in proper position and binding with 16 gauge black annealed wire at every intersection, complete as per drawingand direction.
Tor steel/Mild steel (SAIL/TATA/RINL)</t>
  </si>
  <si>
    <t>Labour for taking out door and window frame including shutter for repair orreplacement of different parts of the frame &amp; refixing the same including mendinggood all damaes complete. (Concrete and brick work for mending damage will be
paid separately)
(a) Upto area 2.5 Sq.m
(A) AT GROUND FLOOR</t>
  </si>
  <si>
    <t>Labour for taking out door and window frame including shutter for repair orreplacement of different parts of the frame &amp; refixing the same including mendinggood all damaes complete. (Concrete and brick work for mending damage will be
paid separately)
(a) Upto area 2.5 Sq.m
(B) AT FIRST FLOOR</t>
  </si>
  <si>
    <t>Labour for taking out door and window frame including shutter for repair orreplacement of different parts of the frame &amp; refixing the same including mendinggood all damaes complete. (Concrete and brick work for mending damage will be
paid separately)
(a) Upto area 2.5 Sq.m
(C) AT SECOND FLOOR</t>
  </si>
  <si>
    <t>Labour for Chipping of concrete surface before taking upPlastering work.</t>
  </si>
  <si>
    <t>Washing and cleaning with oxalic acid powder using 33 gms./sq.m.
(b) Floor/ dado other than marble
(A) AT GROUND FLOOR</t>
  </si>
  <si>
    <t>Washing and cleaning with oxalic acid powder using 33 gms./sq.m.
(b) Floor/ dado other than marble
(B) AT FIRST FLOOR</t>
  </si>
  <si>
    <t>Washing and cleaning with oxalic acid powder using 33 gms./sq.m.
(b) Floor/ dado other than marble
(C) AT SECOND FLOOR</t>
  </si>
  <si>
    <t>Controlled Cement concrete with well graded stone chips (20 mm gradednominal size) excluding shuttering and reinforcement with complete design of concrete as per IS : 456 and relevant special publications, submission of jobmix formula after preliminary mix design after testing of concrete cubes asper direction of Engineer-in charge. Consumption of cement will not be lessthan 300 Kg of cement with Super plasticiser per cubic meter of controlled concrete but actual consumption will be determined on the basis ofpreliminary test and job mix foumula. In ground floor and foundation.
[using concrete mixture]
M 20 Grade
N.B. varity (Stone Metal)</t>
  </si>
  <si>
    <t>Making one set of scaffolding only for replacing glass panels, painting,uprooting plant and another repairing works of building and S&amp;P works for external works only with 10 cm. dia bamboo as main posts at the rate of 1metre centre to centre and 7.5 cm. dia bamboo ties @ 0.75 metre apart fitting and fixing with necessary coir, nails etc. as per direction of the Engineer-incharge For 11 m Height.</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</si>
  <si>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100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</si>
  <si>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</si>
  <si>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25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</si>
  <si>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</si>
  <si>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t>Supplying, fitting and fixing Peet's valve fullway gunmetal standard pattern best quality of approved brand bearing I.S.I. marking with fittings (tested to 21 kg per sq. cm.).
20mm mm dia</t>
  </si>
  <si>
    <t>Supplying, fitting and fixing Peet's valve fullway gunmetal standard pattern best quality of approved brand bearing I.S.I. marking with fittings (tested to 21 kg per sq. cm.).
32 mm mm dia</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</si>
  <si>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</si>
  <si>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(B) Fittings (110 MM)
(ii) Door Tee </t>
  </si>
  <si>
    <t xml:space="preserve">Supply of UPVC pipes (B Type) and fittings conforming to IS-13592-1992
(B) Fittings (110 MM)
(iv) Door Bend T.S </t>
  </si>
  <si>
    <t xml:space="preserve">Supply of UPVC pipes (B Type) and fittings conforming to IS-13592-1992
(B) Fittings (110 MM)
(v) Plain Tee </t>
  </si>
  <si>
    <t xml:space="preserve">Supply of UPVC pipes (B Type) and fittings conforming to IS-13592-1992
(B) Fittings (110 MM)
(vii) Pipe Clip </t>
  </si>
  <si>
    <t>Supply of UPVC pipes (B Type) and fittings conforming to IS-13592-1992
(B) Fittings (110 MM)
(vii) Vent Cowl</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</si>
  <si>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 450 mm X 300 mm size</t>
  </si>
  <si>
    <t>Supplying, fitting and fixing approved brand 32 mm dia. P.V.C. waste pipe, with coupling at one end fitted with necessary clamps. 
 1050 mm long</t>
  </si>
  <si>
    <t>Supplying,fitting and fixing approved brand P.V.C. CONNECTOR white flexible, with both ends coupling with heavy brass C.P. nut, 15 mm dia.
(iii) 600 mm long</t>
  </si>
  <si>
    <t>Supplying, fitting and fixing pillar cock of approved make.
a) (ii) CP Pillar Cock Super Deluxe with Aerator - 15 mm. (Equivalent to Code No. 508 &amp; Model No. Tropical / Sumthing Special of ESSCO or similar brand).</t>
  </si>
  <si>
    <t>Supplying, fitting and fixing towel rail with two brackets.
 (a) (ii)C.P. over brass (iii) 25 mm dia. and 750 mm long</t>
  </si>
  <si>
    <t>Supplying, fitting and fixing liquid soap container.(c) Fibre glass.</t>
  </si>
  <si>
    <t xml:space="preserve">Supplying, fitting and fixing best quality Indian make mirror 5.5 mm thick with silvering as per I.S.I. specifications supported on fibre glass frame of any colour, frame size
550 mm X 400 mm </t>
  </si>
  <si>
    <t>Chromium plated round shower with revolving joint 100 mm dia with rubid cleaning system (Equivalent to Code No. 542(N) &amp; Model - Tropical / Sumthing Special of ESSCO or similar brand).</t>
  </si>
  <si>
    <t>Supplying, fitting and fixing C.I. round grating.
 (ii)  150 mm</t>
  </si>
  <si>
    <t>Supplying, fitting and fixing C.I. square jalli. 
(ii)  150 mm</t>
  </si>
  <si>
    <t>Dismantling Orissa pattern W.C. including taking out of base concrete, if necessary, complete</t>
  </si>
  <si>
    <t>Supplying P.V.C. water storage tank of approved quality with closed top with lid (Black) - Multilayer 
(f) 2000 litre capacity</t>
  </si>
  <si>
    <t>Labour for hoisting plastic water storage tank. 
(f) 2000 litre capacity</t>
  </si>
  <si>
    <r>
      <rPr>
        <b/>
        <u val="single"/>
        <sz val="11"/>
        <color indexed="8"/>
        <rFont val="Arial"/>
        <family val="2"/>
      </rPr>
      <t xml:space="preserve">ELECTRICAL (SCHEDULE ITEM) </t>
    </r>
    <r>
      <rPr>
        <sz val="11"/>
        <color indexed="8"/>
        <rFont val="Arial"/>
        <family val="2"/>
      </rPr>
      <t xml:space="preserve">
Supply &amp; Fixing 415V 63A TPN switch (L&amp;T) in suitable SS enclosure with HRC fuses on LS &amp; NL on angle iron frame on wall incl. earthing attachment.
</t>
    </r>
  </si>
  <si>
    <t xml:space="preserve">Supplying and fixing double door 4 way Horizontal TPN MCB Distribution board with IP-42/43 protection, concealed in wall after cutting the wall &amp; mending good the damages to original finish incl. Inter connection with
suitable size of copper wire and neutral link &amp; provision for earthing attachment comprising of    the followings (All Legrand)
a) 63A four pole MCB isolater                         --- 1 no                                                                                                       b)6 to 32A SP MCB                                               ---  12 nos
 </t>
  </si>
  <si>
    <t xml:space="preserve">Supply &amp; Fixing (2+8) way SPN MCBDB (Legrand- Encl. 607711) with IP-42/43 protection Concealed in wall &amp; mending good 
the damages to original finish incl. Interconnection       with suitable copper wire &amp; nuetral link incl. earthing attachment comprising with the following:
a) 40A DP MCB isolator                                         --- 1 no
b) 6 to 16A SP MCB                                                ---- 8 nos                                   </t>
  </si>
  <si>
    <t xml:space="preserve">Supply &amp; Fixing DP enclosure16A (Standard , Havells ,) on flat iron frame on wall with earthing attachment as per G.S comprising with the following:
</t>
  </si>
  <si>
    <t>Supply &amp; drawing of 1.1 Kv grade single core stranded 'FR' Pvc insulated &amp; unsheathed copper wire (brand appr by EIC) of the following sizes through 19 mm alkathene pipe  recessed in wall. 
a) 3x1.5 sqmm (roof light)</t>
  </si>
  <si>
    <t>Supply &amp; drawing of 1.1 Kv grade single core stranded 'FR' Pvc insulated &amp; unsheathed copper wire (brand appr by EIC) of the following sizes through 19 mm alkathene pipe  recessed in wall. 
a) 2 x 6 + 1x4 sqmm (for submen)</t>
  </si>
  <si>
    <t>Supply &amp; drawing of 1.1 Kv grade single core stranded 'FR' Pvc insulated &amp; unsheathed copper wire (brand appr by EIC) of the following sizes through 19 mm alkathene pipe  recessed in wall. 
b) 2 x 2.5 + 1x1.5 sqmm (P/P plug/Com Plug)</t>
  </si>
  <si>
    <t xml:space="preserve">Distn. wiring in 22/0.3 (1.5 sqmm) single core stranded 'FR' PVC insulated &amp; unsheathed single core stranded copper wire (Brand approved by EIC)Complete with all accessories (As per G.S)      
on board                                                                                                                       </t>
  </si>
  <si>
    <t>Supply &amp; Fixing 240 V, 6 A, 3 pin Modular type plug socket (Brand approved by EIC) with 6A Modular type switch, without plug top on 4 Module GI Modular type switch board with 3 Module top cover plate flushed in wall incl. S&amp;F switch board and cover plate and making
necy. connections with PVC Cu wire and earth continuity wire etc.</t>
  </si>
  <si>
    <t>Supply &amp; fixing computer plug board modular type of 8 module GI box with cover plate recessed in wall comprising with the following (Legrand/Cabtree)   ----- 
a) 6/16A socket &amp; 16A switch                         --1 set
b) 6A  socket                                                         --2 nos                                                                 c)  6A switch                                                        --- 1 no</t>
  </si>
  <si>
    <t>Supply &amp; Fixing 240 V, 16 A, 3 pin Modular type plug socket (Brand approved by EIC) with 16A Modular type switch, without plug top on 4 Module GI Modular type switch board with top cover plate flushed in wall incl. S&amp;F switch board and cover plate and making necy. connections with PVC Cu wire and earth continuity wire etc.</t>
  </si>
  <si>
    <t>Earthing the installation by 50mm dia GI pipe (TATA--M) 3.64 mtr long &amp; 1x4 SWG GI (Hot dip) wire (4mtr long) with suitable nuts, bolts &amp; washers etc. Driven into a depth of 3.65 mtr below the ground level.</t>
  </si>
  <si>
    <t>Excavation of soil for installation of Earth Electrode and filling  &amp; ramming.
For Morrum Soil</t>
  </si>
  <si>
    <r>
      <rPr>
        <b/>
        <u val="single"/>
        <sz val="11"/>
        <color indexed="8"/>
        <rFont val="Arial"/>
        <family val="2"/>
      </rPr>
      <t>ELECTRICAL  (NON-SCHEDULE ITEM)</t>
    </r>
    <r>
      <rPr>
        <sz val="11"/>
        <color indexed="8"/>
        <rFont val="Arial"/>
        <family val="2"/>
      </rPr>
      <t xml:space="preserve">
Supply  4' single LED type tube light   fitting complete with all acessaries directly on ceiling  with HW round block &amp; suitable size of MS fastener (Crompton, cat no - DIJB12LT8-20, LLT8-20)     </t>
    </r>
  </si>
  <si>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</si>
  <si>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Supply &amp; fixing  11W LED night Lamp (Crompton/Philps) for batten light points</t>
  </si>
  <si>
    <r>
      <t>Supply &amp; fixing of 72W LED street light</t>
    </r>
    <r>
      <rPr>
        <b/>
        <sz val="11"/>
        <color indexed="8"/>
        <rFont val="Arial"/>
        <family val="2"/>
      </rPr>
      <t xml:space="preserve"> </t>
    </r>
    <r>
      <rPr>
        <sz val="11"/>
        <color indexed="8"/>
        <rFont val="Arial"/>
        <family val="2"/>
      </rPr>
      <t>fitting (Make Crompton, cat no - LSTP-45-CDL)</t>
    </r>
  </si>
  <si>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</si>
  <si>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</si>
  <si>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</si>
  <si>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</si>
  <si>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</si>
  <si>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</si>
  <si>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</si>
  <si>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</si>
  <si>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</si>
  <si>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</si>
  <si>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</si>
  <si>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</si>
  <si>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</si>
  <si>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</si>
  <si>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</si>
  <si>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</si>
  <si>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</si>
  <si>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</si>
  <si>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</si>
  <si>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</si>
  <si>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</si>
  <si>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</si>
  <si>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</si>
  <si>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</si>
  <si>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</si>
  <si>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</si>
  <si>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</si>
  <si>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</si>
  <si>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</si>
  <si>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</si>
  <si>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</si>
  <si>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</si>
  <si>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</si>
  <si>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</si>
  <si>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</si>
  <si>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</si>
  <si>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</si>
  <si>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</si>
  <si>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</si>
  <si>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</si>
  <si>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</si>
  <si>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</si>
  <si>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</si>
  <si>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</si>
  <si>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</si>
  <si>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</si>
  <si>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</si>
  <si>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</si>
  <si>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</si>
  <si>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</si>
  <si>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</si>
  <si>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</si>
  <si>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</si>
  <si>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</si>
  <si>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</si>
  <si>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</si>
  <si>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</si>
  <si>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</si>
  <si>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</si>
  <si>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</si>
  <si>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</si>
  <si>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</si>
  <si>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</si>
  <si>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</si>
  <si>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</si>
  <si>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cu mtr</t>
  </si>
  <si>
    <t xml:space="preserve">  Distn. wiring in2x22/0.3+1x22/0.3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sizes complete with three no. suitable size Copper bar with holes (for Ph, N &amp; E) fixed on bakelite/Hard Rubber insulator over the MS welded chairs incl. top cover flushed in wall for housing the board after cutting the brick wall incl. making earthing attachment,in wall incl. mending good damages to original finish Ave run 6 mtr 
</t>
  </si>
  <si>
    <t xml:space="preserve">Tender Inviting Authority: The Additional Chief  Engineer, W.B.P.H&amp;.I.D.Corpn. Ltd. </t>
  </si>
  <si>
    <t>Name of Work:  Repair, renovation and Up-gradation of two storied (G+1) Wirless Building at Sadar Police Station in Darjeeling.</t>
  </si>
  <si>
    <t>Contract No:  WBPHIDCL/Addl.CE/NIT- 35(e)/2019-2020  For Sl. No.7 (3rd Call)</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</si>
</sst>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 Antiqua"/>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sz val="11"/>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7"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2" fillId="0" borderId="17"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8" fillId="33" borderId="10" xfId="61" applyNumberFormat="1" applyFont="1" applyFill="1" applyBorder="1" applyAlignment="1" applyProtection="1">
      <alignment vertical="center" wrapText="1"/>
      <protection locked="0"/>
    </xf>
    <xf numFmtId="183" fontId="69" fillId="33" borderId="10" xfId="66" applyNumberFormat="1" applyFont="1" applyFill="1" applyBorder="1" applyAlignment="1" applyProtection="1">
      <alignment horizontal="center" vertical="center"/>
      <protection locked="0"/>
    </xf>
    <xf numFmtId="0" fontId="64"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70" fillId="0" borderId="11" xfId="61" applyNumberFormat="1" applyFont="1" applyFill="1" applyBorder="1" applyAlignment="1">
      <alignment vertical="top"/>
      <protection/>
    </xf>
    <xf numFmtId="0" fontId="11" fillId="0" borderId="0" xfId="61" applyNumberFormat="1" applyFill="1">
      <alignment/>
      <protection/>
    </xf>
    <xf numFmtId="180" fontId="6" fillId="0" borderId="18"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locked="0"/>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71" fillId="0" borderId="11" xfId="61" applyNumberFormat="1" applyFont="1" applyFill="1" applyBorder="1" applyAlignment="1">
      <alignment horizontal="left" vertical="center" wrapText="1" readingOrder="1"/>
      <protection/>
    </xf>
    <xf numFmtId="43"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3" fillId="0" borderId="11" xfId="0" applyFont="1" applyFill="1" applyBorder="1" applyAlignment="1">
      <alignment horizontal="left" vertical="top" wrapText="1"/>
    </xf>
    <xf numFmtId="2" fontId="3" fillId="0" borderId="0" xfId="0" applyNumberFormat="1" applyFont="1" applyFill="1" applyAlignment="1">
      <alignment horizontal="center" vertical="center"/>
    </xf>
    <xf numFmtId="2" fontId="3" fillId="0" borderId="12" xfId="0" applyNumberFormat="1" applyFont="1" applyFill="1" applyBorder="1" applyAlignment="1">
      <alignment horizontal="center" vertical="center"/>
    </xf>
    <xf numFmtId="0" fontId="2" fillId="0" borderId="12" xfId="61" applyNumberFormat="1" applyFont="1" applyFill="1" applyBorder="1" applyAlignment="1">
      <alignment horizontal="left" vertical="top"/>
      <protection/>
    </xf>
    <xf numFmtId="0" fontId="2" fillId="0" borderId="19" xfId="61" applyNumberFormat="1" applyFont="1" applyFill="1" applyBorder="1" applyAlignment="1">
      <alignment horizontal="left" vertical="top"/>
      <protection/>
    </xf>
    <xf numFmtId="0" fontId="3" fillId="0" borderId="20" xfId="61" applyNumberFormat="1" applyFont="1" applyFill="1" applyBorder="1" applyAlignment="1">
      <alignment vertical="top"/>
      <protection/>
    </xf>
    <xf numFmtId="0" fontId="3" fillId="0" borderId="0" xfId="61" applyNumberFormat="1" applyFont="1" applyFill="1" applyBorder="1" applyAlignment="1">
      <alignment vertical="top"/>
      <protection/>
    </xf>
    <xf numFmtId="0" fontId="6" fillId="0" borderId="21" xfId="61" applyNumberFormat="1" applyFont="1" applyFill="1" applyBorder="1" applyAlignment="1">
      <alignment vertical="top"/>
      <protection/>
    </xf>
    <xf numFmtId="0" fontId="3" fillId="0" borderId="21" xfId="61" applyNumberFormat="1" applyFont="1" applyFill="1" applyBorder="1" applyAlignment="1">
      <alignment vertical="top"/>
      <protection/>
    </xf>
    <xf numFmtId="180" fontId="6" fillId="0" borderId="22" xfId="61" applyNumberFormat="1" applyFont="1" applyFill="1" applyBorder="1" applyAlignment="1">
      <alignment vertical="top"/>
      <protection/>
    </xf>
    <xf numFmtId="0" fontId="3" fillId="0" borderId="12" xfId="61" applyNumberFormat="1" applyFont="1" applyFill="1" applyBorder="1" applyAlignment="1">
      <alignment vertical="top" wrapText="1"/>
      <protection/>
    </xf>
    <xf numFmtId="180" fontId="2" fillId="34" borderId="11" xfId="61" applyNumberFormat="1" applyFont="1" applyFill="1" applyBorder="1" applyAlignment="1">
      <alignment horizontal="center" vertical="center"/>
      <protection/>
    </xf>
    <xf numFmtId="180" fontId="2" fillId="0" borderId="11" xfId="60" applyNumberFormat="1" applyFont="1" applyFill="1" applyBorder="1" applyAlignment="1">
      <alignment horizontal="center" vertical="center"/>
      <protection/>
    </xf>
    <xf numFmtId="2" fontId="6" fillId="0" borderId="12" xfId="61" applyNumberFormat="1" applyFont="1" applyFill="1" applyBorder="1" applyAlignment="1">
      <alignment vertical="top"/>
      <protection/>
    </xf>
    <xf numFmtId="0" fontId="72" fillId="0" borderId="11" xfId="0" applyFont="1" applyFill="1" applyBorder="1" applyAlignment="1">
      <alignment horizontal="left" vertical="top" wrapText="1"/>
    </xf>
    <xf numFmtId="2" fontId="17" fillId="0" borderId="11" xfId="61" applyNumberFormat="1" applyFont="1" applyFill="1" applyBorder="1" applyAlignment="1">
      <alignment horizontal="center" vertical="center"/>
      <protection/>
    </xf>
    <xf numFmtId="0" fontId="72" fillId="0" borderId="11" xfId="0" applyNumberFormat="1" applyFont="1" applyFill="1" applyBorder="1" applyAlignment="1">
      <alignment horizontal="left" vertical="top" wrapText="1"/>
    </xf>
    <xf numFmtId="2" fontId="17" fillId="0" borderId="14" xfId="61" applyNumberFormat="1" applyFont="1" applyFill="1" applyBorder="1" applyAlignment="1">
      <alignment horizontal="center" vertical="center"/>
      <protection/>
    </xf>
    <xf numFmtId="182"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2" fontId="72" fillId="0" borderId="11" xfId="0" applyNumberFormat="1" applyFont="1" applyFill="1" applyBorder="1" applyAlignment="1">
      <alignment horizontal="center" vertical="center"/>
    </xf>
    <xf numFmtId="0" fontId="72" fillId="0" borderId="11" xfId="0" applyFont="1" applyFill="1" applyBorder="1" applyAlignment="1">
      <alignment vertical="top" wrapText="1"/>
    </xf>
    <xf numFmtId="0" fontId="72" fillId="0" borderId="11" xfId="0" applyNumberFormat="1" applyFont="1" applyFill="1" applyBorder="1" applyAlignment="1">
      <alignment vertical="top" wrapText="1"/>
    </xf>
    <xf numFmtId="2" fontId="72" fillId="0" borderId="11" xfId="0" applyNumberFormat="1" applyFont="1" applyFill="1" applyBorder="1" applyAlignment="1">
      <alignment horizontal="center" vertical="center" wrapText="1"/>
    </xf>
    <xf numFmtId="0" fontId="72" fillId="0" borderId="11" xfId="0" applyFont="1" applyFill="1" applyBorder="1" applyAlignment="1">
      <alignment horizontal="center" vertical="center" wrapText="1"/>
    </xf>
    <xf numFmtId="2" fontId="72" fillId="34" borderId="11" xfId="61" applyNumberFormat="1" applyFont="1" applyFill="1" applyBorder="1" applyAlignment="1">
      <alignment horizontal="center" vertical="center"/>
      <protection/>
    </xf>
    <xf numFmtId="2" fontId="72" fillId="34" borderId="11" xfId="44" applyNumberFormat="1" applyFont="1" applyFill="1" applyBorder="1" applyAlignment="1">
      <alignment horizontal="center" vertical="center"/>
    </xf>
    <xf numFmtId="43" fontId="72" fillId="34" borderId="11" xfId="42" applyNumberFormat="1" applyFont="1" applyFill="1" applyBorder="1" applyAlignment="1">
      <alignment horizontal="center" vertical="center"/>
    </xf>
    <xf numFmtId="2" fontId="72" fillId="34" borderId="11" xfId="0" applyNumberFormat="1" applyFont="1" applyFill="1" applyBorder="1" applyAlignment="1">
      <alignment horizontal="center" vertical="center"/>
    </xf>
    <xf numFmtId="2" fontId="72" fillId="34" borderId="11" xfId="0" applyNumberFormat="1" applyFont="1" applyFill="1" applyBorder="1" applyAlignment="1">
      <alignment horizontal="center" vertical="center" wrapText="1"/>
    </xf>
    <xf numFmtId="0" fontId="72" fillId="34" borderId="11" xfId="59" applyFont="1" applyFill="1" applyBorder="1" applyAlignment="1">
      <alignment horizontal="center" vertical="center" wrapText="1"/>
      <protection/>
    </xf>
    <xf numFmtId="2" fontId="72" fillId="0" borderId="11" xfId="0" applyNumberFormat="1" applyFont="1" applyBorder="1" applyAlignment="1">
      <alignment horizontal="center" vertical="center"/>
    </xf>
    <xf numFmtId="2" fontId="3" fillId="34" borderId="11" xfId="0" applyNumberFormat="1" applyFont="1" applyFill="1" applyBorder="1" applyAlignment="1">
      <alignment horizontal="center" vertical="center"/>
    </xf>
    <xf numFmtId="0" fontId="0" fillId="0" borderId="11" xfId="57" applyNumberFormat="1" applyFill="1" applyBorder="1" applyAlignment="1">
      <alignment horizontal="center" vertical="center"/>
      <protection/>
    </xf>
    <xf numFmtId="2" fontId="0" fillId="0" borderId="11" xfId="57" applyNumberFormat="1" applyFill="1" applyBorder="1" applyAlignment="1">
      <alignment horizontal="center" vertical="center"/>
      <protection/>
    </xf>
    <xf numFmtId="0" fontId="72" fillId="0" borderId="11" xfId="0" applyFont="1" applyFill="1" applyBorder="1" applyAlignment="1">
      <alignment horizontal="justify" vertical="top" wrapText="1"/>
    </xf>
    <xf numFmtId="182" fontId="72" fillId="0" borderId="11" xfId="61" applyNumberFormat="1" applyFont="1" applyFill="1" applyBorder="1" applyAlignment="1">
      <alignment horizontal="center" vertical="center"/>
      <protection/>
    </xf>
    <xf numFmtId="0" fontId="72" fillId="0" borderId="11" xfId="57" applyNumberFormat="1" applyFont="1" applyFill="1" applyBorder="1" applyAlignment="1">
      <alignment horizontal="center" vertical="center"/>
      <protection/>
    </xf>
    <xf numFmtId="2" fontId="72" fillId="0" borderId="11" xfId="61" applyNumberFormat="1" applyFont="1" applyFill="1" applyBorder="1" applyAlignment="1">
      <alignment horizontal="center" vertical="center"/>
      <protection/>
    </xf>
    <xf numFmtId="2" fontId="72" fillId="0" borderId="11" xfId="44" applyNumberFormat="1" applyFont="1" applyFill="1" applyBorder="1" applyAlignment="1">
      <alignment horizontal="center" vertical="center"/>
    </xf>
    <xf numFmtId="43" fontId="72" fillId="0" borderId="11" xfId="42" applyNumberFormat="1" applyFont="1" applyFill="1" applyBorder="1" applyAlignment="1">
      <alignment horizontal="center" vertical="center"/>
    </xf>
    <xf numFmtId="0" fontId="72" fillId="0" borderId="11" xfId="57" applyFont="1" applyFill="1" applyBorder="1" applyAlignment="1">
      <alignment horizontal="center" vertical="center"/>
      <protection/>
    </xf>
    <xf numFmtId="0" fontId="72" fillId="0" borderId="11" xfId="59" applyFont="1" applyFill="1" applyBorder="1" applyAlignment="1">
      <alignment horizontal="justify" vertical="top" wrapText="1"/>
      <protection/>
    </xf>
    <xf numFmtId="0" fontId="72" fillId="0" borderId="11" xfId="59" applyNumberFormat="1" applyFont="1" applyFill="1" applyBorder="1" applyAlignment="1">
      <alignment horizontal="center" vertical="center"/>
      <protection/>
    </xf>
    <xf numFmtId="0" fontId="72" fillId="0" borderId="11" xfId="59" applyFont="1" applyFill="1" applyBorder="1" applyAlignment="1">
      <alignment horizontal="center" vertical="center" wrapText="1"/>
      <protection/>
    </xf>
    <xf numFmtId="182" fontId="3" fillId="0" borderId="11" xfId="0" applyNumberFormat="1" applyFont="1" applyFill="1" applyBorder="1" applyAlignment="1">
      <alignment horizontal="center" vertical="center" wrapText="1"/>
    </xf>
    <xf numFmtId="182" fontId="3" fillId="0" borderId="11" xfId="0" applyNumberFormat="1" applyFont="1" applyFill="1" applyBorder="1" applyAlignment="1">
      <alignment horizontal="center" vertical="center"/>
    </xf>
    <xf numFmtId="0" fontId="6" fillId="0" borderId="14"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6" fillId="0" borderId="23"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0" fontId="2" fillId="0" borderId="23"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2"/>
  <sheetViews>
    <sheetView showGridLines="0" zoomScale="80" zoomScaleNormal="80" zoomScalePageLayoutView="0" workbookViewId="0" topLeftCell="A1">
      <selection activeCell="B16" sqref="B16"/>
    </sheetView>
  </sheetViews>
  <sheetFormatPr defaultColWidth="9.140625" defaultRowHeight="15"/>
  <cols>
    <col min="1" max="1" width="13.57421875" style="26" customWidth="1"/>
    <col min="2" max="2" width="44.57421875" style="26" customWidth="1"/>
    <col min="3" max="3" width="13.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1"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9.140625" style="26" customWidth="1"/>
    <col min="57" max="57" width="16.421875" style="26" hidden="1" customWidth="1"/>
    <col min="58" max="58" width="19.421875" style="26" hidden="1" customWidth="1"/>
    <col min="59" max="59" width="22.28125" style="26" hidden="1" customWidth="1"/>
    <col min="60" max="60" width="15.8515625" style="26" hidden="1" customWidth="1"/>
    <col min="61" max="61" width="14.7109375" style="26" hidden="1" customWidth="1"/>
    <col min="62" max="62" width="13.140625" style="26" hidden="1" customWidth="1"/>
    <col min="63" max="63" width="14.8515625" style="26" hidden="1" customWidth="1"/>
    <col min="64" max="64" width="13.28125" style="26" hidden="1" customWidth="1"/>
    <col min="65" max="65" width="16.28125" style="26" hidden="1" customWidth="1"/>
    <col min="66" max="66" width="14.8515625" style="26" hidden="1" customWidth="1"/>
    <col min="67" max="67" width="14.140625" style="26" hidden="1" customWidth="1"/>
    <col min="68" max="238" width="9.140625" style="26" customWidth="1"/>
    <col min="239" max="243" width="9.140625" style="27" customWidth="1"/>
    <col min="244" max="16384" width="9.140625" style="26" customWidth="1"/>
  </cols>
  <sheetData>
    <row r="1" spans="1:243" s="1" customFormat="1" ht="27" customHeight="1">
      <c r="A1" s="122" t="str">
        <f>B2&amp;" BoQ"</f>
        <v>Percentage BoQ</v>
      </c>
      <c r="B1" s="122"/>
      <c r="C1" s="122"/>
      <c r="D1" s="122"/>
      <c r="E1" s="122"/>
      <c r="F1" s="122"/>
      <c r="G1" s="122"/>
      <c r="H1" s="122"/>
      <c r="I1" s="122"/>
      <c r="J1" s="122"/>
      <c r="K1" s="122"/>
      <c r="L1" s="122"/>
      <c r="O1" s="2"/>
      <c r="P1" s="2"/>
      <c r="Q1" s="3"/>
      <c r="IE1" s="3"/>
      <c r="IF1" s="3"/>
      <c r="IG1" s="3"/>
      <c r="IH1" s="3"/>
      <c r="II1" s="3"/>
    </row>
    <row r="2" spans="1:17" s="1" customFormat="1" ht="25.5" customHeight="1" hidden="1">
      <c r="A2" s="28" t="s">
        <v>4</v>
      </c>
      <c r="B2" s="28" t="s">
        <v>63</v>
      </c>
      <c r="C2" s="28" t="s">
        <v>5</v>
      </c>
      <c r="D2" s="28" t="s">
        <v>6</v>
      </c>
      <c r="E2" s="28"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23" t="s">
        <v>386</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IE4" s="6"/>
      <c r="IF4" s="6"/>
      <c r="IG4" s="6"/>
      <c r="IH4" s="6"/>
      <c r="II4" s="6"/>
    </row>
    <row r="5" spans="1:243" s="5" customFormat="1" ht="30.75" customHeight="1">
      <c r="A5" s="123" t="s">
        <v>387</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IE5" s="6"/>
      <c r="IF5" s="6"/>
      <c r="IG5" s="6"/>
      <c r="IH5" s="6"/>
      <c r="II5" s="6"/>
    </row>
    <row r="6" spans="1:243" s="5" customFormat="1" ht="30.75" customHeight="1">
      <c r="A6" s="123" t="s">
        <v>388</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IE6" s="6"/>
      <c r="IF6" s="6"/>
      <c r="IG6" s="6"/>
      <c r="IH6" s="6"/>
      <c r="II6" s="6"/>
    </row>
    <row r="7" spans="1:243" s="5" customFormat="1" ht="29.25" customHeight="1" hidden="1">
      <c r="A7" s="124" t="s">
        <v>8</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IE7" s="6"/>
      <c r="IF7" s="6"/>
      <c r="IG7" s="6"/>
      <c r="IH7" s="6"/>
      <c r="II7" s="6"/>
    </row>
    <row r="8" spans="1:243" s="7" customFormat="1" ht="37.5" customHeight="1">
      <c r="A8" s="29" t="s">
        <v>9</v>
      </c>
      <c r="B8" s="125"/>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7"/>
      <c r="IE8" s="8"/>
      <c r="IF8" s="8"/>
      <c r="IG8" s="8"/>
      <c r="IH8" s="8"/>
      <c r="II8" s="8"/>
    </row>
    <row r="9" spans="1:243" s="9" customFormat="1" ht="61.5" customHeight="1">
      <c r="A9" s="119" t="s">
        <v>10</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1"/>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2">
        <v>1</v>
      </c>
      <c r="B13" s="33" t="s">
        <v>144</v>
      </c>
      <c r="C13" s="63"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3"/>
      <c r="BB13" s="38"/>
      <c r="BC13" s="39"/>
      <c r="IE13" s="22">
        <v>1</v>
      </c>
      <c r="IF13" s="22" t="s">
        <v>35</v>
      </c>
      <c r="IG13" s="22" t="s">
        <v>36</v>
      </c>
      <c r="IH13" s="22">
        <v>10</v>
      </c>
      <c r="II13" s="22" t="s">
        <v>37</v>
      </c>
    </row>
    <row r="14" spans="1:243" s="21" customFormat="1" ht="102" customHeight="1">
      <c r="A14" s="32">
        <v>2</v>
      </c>
      <c r="B14" s="104" t="s">
        <v>154</v>
      </c>
      <c r="C14" s="63" t="s">
        <v>38</v>
      </c>
      <c r="D14" s="105">
        <v>50</v>
      </c>
      <c r="E14" s="106" t="s">
        <v>151</v>
      </c>
      <c r="F14" s="107">
        <v>64.048544</v>
      </c>
      <c r="G14" s="65">
        <f>F14*D14</f>
        <v>3202.4272000000005</v>
      </c>
      <c r="H14" s="55"/>
      <c r="I14" s="56" t="s">
        <v>40</v>
      </c>
      <c r="J14" s="57">
        <f>IF(I14="Less(-)",-1,1)</f>
        <v>1</v>
      </c>
      <c r="K14" s="58" t="s">
        <v>64</v>
      </c>
      <c r="L14" s="58" t="s">
        <v>7</v>
      </c>
      <c r="M14" s="59"/>
      <c r="N14" s="55"/>
      <c r="O14" s="55"/>
      <c r="P14" s="60"/>
      <c r="Q14" s="55"/>
      <c r="R14" s="55"/>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80">
        <f>total_amount_ba($B$2,$D$2,D14,F14,J14,K14,M14)</f>
        <v>3202.4272000000005</v>
      </c>
      <c r="BB14" s="81">
        <f>BA14+SUM(N14:AZ14)</f>
        <v>3202.4272000000005</v>
      </c>
      <c r="BC14" s="61" t="str">
        <f>SpellNumber(L14,BB14)</f>
        <v>INR  Three Thousand Two Hundred &amp; Two  and Paise Forty Three Only</v>
      </c>
      <c r="BE14" s="65">
        <v>1956</v>
      </c>
      <c r="BF14" s="54">
        <v>119.27</v>
      </c>
      <c r="BG14" s="67">
        <f>BF14*1.12*1.01</f>
        <v>134.918224</v>
      </c>
      <c r="BH14" s="67">
        <f>BE14*1.12*1.01</f>
        <v>2212.6272000000004</v>
      </c>
      <c r="BJ14" s="86">
        <v>56.62</v>
      </c>
      <c r="BK14" s="66">
        <f>BJ14*1.2</f>
        <v>67.94399999999999</v>
      </c>
      <c r="BL14" s="67">
        <f>BK14*1.12*1.01</f>
        <v>76.8582528</v>
      </c>
      <c r="BM14" s="94">
        <v>56.62</v>
      </c>
      <c r="BN14" s="67">
        <f>BM14*1.12*1.01</f>
        <v>64.048544</v>
      </c>
      <c r="IE14" s="22">
        <v>1.02</v>
      </c>
      <c r="IF14" s="22" t="s">
        <v>43</v>
      </c>
      <c r="IG14" s="22" t="s">
        <v>44</v>
      </c>
      <c r="IH14" s="22">
        <v>213</v>
      </c>
      <c r="II14" s="22" t="s">
        <v>39</v>
      </c>
    </row>
    <row r="15" spans="1:243" s="21" customFormat="1" ht="75.75" customHeight="1">
      <c r="A15" s="32">
        <v>3</v>
      </c>
      <c r="B15" s="104" t="s">
        <v>155</v>
      </c>
      <c r="C15" s="63" t="s">
        <v>42</v>
      </c>
      <c r="D15" s="105">
        <v>265</v>
      </c>
      <c r="E15" s="106" t="s">
        <v>145</v>
      </c>
      <c r="F15" s="107">
        <v>23.755200000000002</v>
      </c>
      <c r="G15" s="65">
        <f>F15*D15</f>
        <v>6295.128000000001</v>
      </c>
      <c r="H15" s="55"/>
      <c r="I15" s="56" t="s">
        <v>40</v>
      </c>
      <c r="J15" s="57">
        <f>IF(I15="Less(-)",-1,1)</f>
        <v>1</v>
      </c>
      <c r="K15" s="58" t="s">
        <v>64</v>
      </c>
      <c r="L15" s="58" t="s">
        <v>7</v>
      </c>
      <c r="M15" s="59"/>
      <c r="N15" s="55"/>
      <c r="O15" s="55"/>
      <c r="P15" s="60"/>
      <c r="Q15" s="55"/>
      <c r="R15" s="55"/>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80">
        <f>total_amount_ba($B$2,$D$2,D15,F15,J15,K15,M15)</f>
        <v>6295.128000000001</v>
      </c>
      <c r="BB15" s="81">
        <f>BA15+SUM(N15:AZ15)</f>
        <v>6295.128000000001</v>
      </c>
      <c r="BC15" s="61" t="str">
        <f>SpellNumber(L15,BB15)</f>
        <v>INR  Six Thousand Two Hundred &amp; Ninety Five  and Paise Thirteen Only</v>
      </c>
      <c r="BE15" s="65">
        <f>BE14+50</f>
        <v>2006</v>
      </c>
      <c r="BF15" s="54">
        <v>192.38</v>
      </c>
      <c r="BG15" s="67">
        <f aca="true" t="shared" si="0" ref="BG15:BG78">BF15*1.12*1.01</f>
        <v>217.620256</v>
      </c>
      <c r="BH15" s="67">
        <f aca="true" t="shared" si="1" ref="BH15:BH78">BE15*1.12*1.01</f>
        <v>2269.1872000000003</v>
      </c>
      <c r="BJ15" s="86">
        <v>21</v>
      </c>
      <c r="BK15" s="66">
        <f>BJ15*1.2</f>
        <v>25.2</v>
      </c>
      <c r="BL15" s="67">
        <f aca="true" t="shared" si="2" ref="BL15:BL78">BK15*1.12*1.01</f>
        <v>28.506240000000002</v>
      </c>
      <c r="BM15" s="94">
        <v>21</v>
      </c>
      <c r="BN15" s="67">
        <f aca="true" t="shared" si="3" ref="BN15:BN78">BM15*1.12*1.01</f>
        <v>23.755200000000002</v>
      </c>
      <c r="IE15" s="22">
        <v>2</v>
      </c>
      <c r="IF15" s="22" t="s">
        <v>35</v>
      </c>
      <c r="IG15" s="22" t="s">
        <v>46</v>
      </c>
      <c r="IH15" s="22">
        <v>10</v>
      </c>
      <c r="II15" s="22" t="s">
        <v>39</v>
      </c>
    </row>
    <row r="16" spans="1:243" s="21" customFormat="1" ht="87.75" customHeight="1">
      <c r="A16" s="32">
        <v>4</v>
      </c>
      <c r="B16" s="104" t="s">
        <v>156</v>
      </c>
      <c r="C16" s="63" t="s">
        <v>45</v>
      </c>
      <c r="D16" s="105">
        <v>132</v>
      </c>
      <c r="E16" s="106" t="s">
        <v>145</v>
      </c>
      <c r="F16" s="107">
        <v>11.312000000000001</v>
      </c>
      <c r="G16" s="65">
        <f aca="true" t="shared" si="4" ref="G16:G29">F16*D16</f>
        <v>1493.1840000000002</v>
      </c>
      <c r="H16" s="55"/>
      <c r="I16" s="56" t="s">
        <v>40</v>
      </c>
      <c r="J16" s="57">
        <f aca="true" t="shared" si="5" ref="J16:J78">IF(I16="Less(-)",-1,1)</f>
        <v>1</v>
      </c>
      <c r="K16" s="58" t="s">
        <v>64</v>
      </c>
      <c r="L16" s="58" t="s">
        <v>7</v>
      </c>
      <c r="M16" s="59"/>
      <c r="N16" s="55"/>
      <c r="O16" s="55"/>
      <c r="P16" s="60"/>
      <c r="Q16" s="55"/>
      <c r="R16" s="55"/>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80">
        <f aca="true" t="shared" si="6" ref="BA16:BA78">total_amount_ba($B$2,$D$2,D16,F16,J16,K16,M16)</f>
        <v>1493.1840000000002</v>
      </c>
      <c r="BB16" s="81">
        <f aca="true" t="shared" si="7" ref="BB16:BB78">BA16+SUM(N16:AZ16)</f>
        <v>1493.1840000000002</v>
      </c>
      <c r="BC16" s="61" t="str">
        <f aca="true" t="shared" si="8" ref="BC16:BC78">SpellNumber(L16,BB16)</f>
        <v>INR  One Thousand Four Hundred &amp; Ninety Three  and Paise Eighteen Only</v>
      </c>
      <c r="BE16" s="65">
        <v>2056</v>
      </c>
      <c r="BF16" s="54">
        <v>24</v>
      </c>
      <c r="BG16" s="67">
        <f t="shared" si="0"/>
        <v>27.1488</v>
      </c>
      <c r="BH16" s="67">
        <f t="shared" si="1"/>
        <v>2325.7472000000002</v>
      </c>
      <c r="BJ16" s="84">
        <v>10</v>
      </c>
      <c r="BK16" s="84">
        <v>10</v>
      </c>
      <c r="BL16" s="67">
        <f t="shared" si="2"/>
        <v>11.312000000000001</v>
      </c>
      <c r="BM16" s="94">
        <v>10</v>
      </c>
      <c r="BN16" s="67">
        <f t="shared" si="3"/>
        <v>11.312000000000001</v>
      </c>
      <c r="IE16" s="22">
        <v>3</v>
      </c>
      <c r="IF16" s="22" t="s">
        <v>48</v>
      </c>
      <c r="IG16" s="22" t="s">
        <v>49</v>
      </c>
      <c r="IH16" s="22">
        <v>10</v>
      </c>
      <c r="II16" s="22" t="s">
        <v>39</v>
      </c>
    </row>
    <row r="17" spans="1:243" s="21" customFormat="1" ht="98.25" customHeight="1">
      <c r="A17" s="32">
        <v>5</v>
      </c>
      <c r="B17" s="104" t="s">
        <v>157</v>
      </c>
      <c r="C17" s="63" t="s">
        <v>47</v>
      </c>
      <c r="D17" s="105">
        <v>5</v>
      </c>
      <c r="E17" s="88" t="s">
        <v>146</v>
      </c>
      <c r="F17" s="107">
        <v>56.56000000000001</v>
      </c>
      <c r="G17" s="65">
        <f t="shared" si="4"/>
        <v>282.80000000000007</v>
      </c>
      <c r="H17" s="55"/>
      <c r="I17" s="56" t="s">
        <v>40</v>
      </c>
      <c r="J17" s="57">
        <f t="shared" si="5"/>
        <v>1</v>
      </c>
      <c r="K17" s="58" t="s">
        <v>64</v>
      </c>
      <c r="L17" s="58" t="s">
        <v>7</v>
      </c>
      <c r="M17" s="59"/>
      <c r="N17" s="55"/>
      <c r="O17" s="55"/>
      <c r="P17" s="60"/>
      <c r="Q17" s="55"/>
      <c r="R17" s="55"/>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80">
        <f t="shared" si="6"/>
        <v>282.80000000000007</v>
      </c>
      <c r="BB17" s="81">
        <f t="shared" si="7"/>
        <v>282.80000000000007</v>
      </c>
      <c r="BC17" s="61" t="str">
        <f t="shared" si="8"/>
        <v>INR  Two Hundred &amp; Eighty Two  and Paise Eighty Only</v>
      </c>
      <c r="BE17" s="65">
        <v>3006</v>
      </c>
      <c r="BF17" s="54">
        <v>110</v>
      </c>
      <c r="BG17" s="67">
        <f t="shared" si="0"/>
        <v>124.43200000000002</v>
      </c>
      <c r="BH17" s="67">
        <f t="shared" si="1"/>
        <v>3400.3872</v>
      </c>
      <c r="BJ17" s="86">
        <v>50</v>
      </c>
      <c r="BK17" s="66">
        <f>BJ17*1.2</f>
        <v>60</v>
      </c>
      <c r="BL17" s="67">
        <f t="shared" si="2"/>
        <v>67.872</v>
      </c>
      <c r="BM17" s="94">
        <v>50</v>
      </c>
      <c r="BN17" s="67">
        <f t="shared" si="3"/>
        <v>56.56000000000001</v>
      </c>
      <c r="IE17" s="22">
        <v>1.01</v>
      </c>
      <c r="IF17" s="22" t="s">
        <v>41</v>
      </c>
      <c r="IG17" s="22" t="s">
        <v>36</v>
      </c>
      <c r="IH17" s="22">
        <v>123.223</v>
      </c>
      <c r="II17" s="22" t="s">
        <v>39</v>
      </c>
    </row>
    <row r="18" spans="1:243" s="21" customFormat="1" ht="84" customHeight="1">
      <c r="A18" s="32">
        <v>6</v>
      </c>
      <c r="B18" s="90" t="s">
        <v>208</v>
      </c>
      <c r="C18" s="63" t="s">
        <v>50</v>
      </c>
      <c r="D18" s="105">
        <v>150</v>
      </c>
      <c r="E18" s="87" t="s">
        <v>153</v>
      </c>
      <c r="F18" s="108">
        <v>54.2976</v>
      </c>
      <c r="G18" s="65">
        <f t="shared" si="4"/>
        <v>8144.64</v>
      </c>
      <c r="H18" s="55"/>
      <c r="I18" s="56" t="s">
        <v>40</v>
      </c>
      <c r="J18" s="57">
        <f t="shared" si="5"/>
        <v>1</v>
      </c>
      <c r="K18" s="58" t="s">
        <v>64</v>
      </c>
      <c r="L18" s="58" t="s">
        <v>7</v>
      </c>
      <c r="M18" s="59"/>
      <c r="N18" s="55"/>
      <c r="O18" s="55"/>
      <c r="P18" s="60"/>
      <c r="Q18" s="55"/>
      <c r="R18" s="55"/>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80">
        <f t="shared" si="6"/>
        <v>8144.64</v>
      </c>
      <c r="BB18" s="81">
        <f t="shared" si="7"/>
        <v>8144.64</v>
      </c>
      <c r="BC18" s="61" t="str">
        <f t="shared" si="8"/>
        <v>INR  Eight Thousand One Hundred &amp; Forty Four  and Paise Sixty Four Only</v>
      </c>
      <c r="BE18" s="65">
        <v>447</v>
      </c>
      <c r="BF18" s="62">
        <v>633.27</v>
      </c>
      <c r="BG18" s="67">
        <f t="shared" si="0"/>
        <v>716.3550240000001</v>
      </c>
      <c r="BH18" s="67">
        <f t="shared" si="1"/>
        <v>505.6464</v>
      </c>
      <c r="BJ18" s="86">
        <v>48</v>
      </c>
      <c r="BK18" s="66">
        <f>BJ18*1.2</f>
        <v>57.599999999999994</v>
      </c>
      <c r="BL18" s="67">
        <f t="shared" si="2"/>
        <v>65.15712</v>
      </c>
      <c r="BM18" s="95">
        <v>48</v>
      </c>
      <c r="BN18" s="67">
        <f t="shared" si="3"/>
        <v>54.2976</v>
      </c>
      <c r="IE18" s="22">
        <v>1.02</v>
      </c>
      <c r="IF18" s="22" t="s">
        <v>43</v>
      </c>
      <c r="IG18" s="22" t="s">
        <v>44</v>
      </c>
      <c r="IH18" s="22">
        <v>213</v>
      </c>
      <c r="II18" s="22" t="s">
        <v>39</v>
      </c>
    </row>
    <row r="19" spans="1:243" s="21" customFormat="1" ht="110.25" customHeight="1">
      <c r="A19" s="32">
        <v>7</v>
      </c>
      <c r="B19" s="90" t="s">
        <v>204</v>
      </c>
      <c r="C19" s="63" t="s">
        <v>51</v>
      </c>
      <c r="D19" s="105">
        <v>63.25</v>
      </c>
      <c r="E19" s="87" t="s">
        <v>158</v>
      </c>
      <c r="F19" s="108">
        <v>187.77920000000003</v>
      </c>
      <c r="G19" s="65">
        <f t="shared" si="4"/>
        <v>11877.034400000002</v>
      </c>
      <c r="H19" s="55"/>
      <c r="I19" s="56" t="s">
        <v>40</v>
      </c>
      <c r="J19" s="57">
        <f t="shared" si="5"/>
        <v>1</v>
      </c>
      <c r="K19" s="58" t="s">
        <v>64</v>
      </c>
      <c r="L19" s="58" t="s">
        <v>7</v>
      </c>
      <c r="M19" s="59"/>
      <c r="N19" s="55"/>
      <c r="O19" s="55"/>
      <c r="P19" s="60"/>
      <c r="Q19" s="55"/>
      <c r="R19" s="55"/>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80">
        <f t="shared" si="6"/>
        <v>11877.034400000002</v>
      </c>
      <c r="BB19" s="81">
        <f t="shared" si="7"/>
        <v>11877.034400000002</v>
      </c>
      <c r="BC19" s="61" t="str">
        <f t="shared" si="8"/>
        <v>INR  Eleven Thousand Eight Hundred &amp; Seventy Seven  and Paise Three Only</v>
      </c>
      <c r="BE19" s="65">
        <v>497</v>
      </c>
      <c r="BF19" s="54">
        <v>324</v>
      </c>
      <c r="BG19" s="67">
        <f t="shared" si="0"/>
        <v>366.50880000000006</v>
      </c>
      <c r="BH19" s="67">
        <f t="shared" si="1"/>
        <v>562.2064000000001</v>
      </c>
      <c r="BK19" s="84">
        <v>166</v>
      </c>
      <c r="BL19" s="67">
        <f>BK19*1.12*1.01</f>
        <v>187.77920000000003</v>
      </c>
      <c r="BM19" s="95">
        <v>166</v>
      </c>
      <c r="BN19" s="67">
        <f t="shared" si="3"/>
        <v>187.77920000000003</v>
      </c>
      <c r="IE19" s="22">
        <v>2</v>
      </c>
      <c r="IF19" s="22" t="s">
        <v>35</v>
      </c>
      <c r="IG19" s="22" t="s">
        <v>46</v>
      </c>
      <c r="IH19" s="22">
        <v>10</v>
      </c>
      <c r="II19" s="22" t="s">
        <v>39</v>
      </c>
    </row>
    <row r="20" spans="1:243" s="21" customFormat="1" ht="103.5" customHeight="1">
      <c r="A20" s="32">
        <v>8</v>
      </c>
      <c r="B20" s="104" t="s">
        <v>159</v>
      </c>
      <c r="C20" s="63" t="s">
        <v>52</v>
      </c>
      <c r="D20" s="105">
        <v>144</v>
      </c>
      <c r="E20" s="106" t="s">
        <v>145</v>
      </c>
      <c r="F20" s="108">
        <v>56.56000000000001</v>
      </c>
      <c r="G20" s="65">
        <f t="shared" si="4"/>
        <v>8144.640000000001</v>
      </c>
      <c r="H20" s="55"/>
      <c r="I20" s="56" t="s">
        <v>40</v>
      </c>
      <c r="J20" s="57">
        <f t="shared" si="5"/>
        <v>1</v>
      </c>
      <c r="K20" s="58" t="s">
        <v>64</v>
      </c>
      <c r="L20" s="58" t="s">
        <v>7</v>
      </c>
      <c r="M20" s="59"/>
      <c r="N20" s="55"/>
      <c r="O20" s="55"/>
      <c r="P20" s="60"/>
      <c r="Q20" s="55"/>
      <c r="R20" s="55"/>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80">
        <f t="shared" si="6"/>
        <v>8144.640000000001</v>
      </c>
      <c r="BB20" s="81">
        <f t="shared" si="7"/>
        <v>8144.640000000001</v>
      </c>
      <c r="BC20" s="61" t="str">
        <f t="shared" si="8"/>
        <v>INR  Eight Thousand One Hundred &amp; Forty Four  and Paise Sixty Four Only</v>
      </c>
      <c r="BE20" s="65">
        <v>547</v>
      </c>
      <c r="BF20" s="62">
        <v>4006</v>
      </c>
      <c r="BG20" s="67">
        <f t="shared" si="0"/>
        <v>4531.5872</v>
      </c>
      <c r="BH20" s="67">
        <f t="shared" si="1"/>
        <v>618.7664000000001</v>
      </c>
      <c r="BK20" s="84">
        <v>50</v>
      </c>
      <c r="BL20" s="67">
        <f t="shared" si="2"/>
        <v>56.56000000000001</v>
      </c>
      <c r="BM20" s="95">
        <v>50</v>
      </c>
      <c r="BN20" s="67">
        <f t="shared" si="3"/>
        <v>56.56000000000001</v>
      </c>
      <c r="IE20" s="22">
        <v>3</v>
      </c>
      <c r="IF20" s="22" t="s">
        <v>48</v>
      </c>
      <c r="IG20" s="22" t="s">
        <v>49</v>
      </c>
      <c r="IH20" s="22">
        <v>10</v>
      </c>
      <c r="II20" s="22" t="s">
        <v>39</v>
      </c>
    </row>
    <row r="21" spans="1:243" s="21" customFormat="1" ht="101.25" customHeight="1">
      <c r="A21" s="32">
        <v>9</v>
      </c>
      <c r="B21" s="104" t="s">
        <v>209</v>
      </c>
      <c r="C21" s="63" t="s">
        <v>53</v>
      </c>
      <c r="D21" s="105">
        <v>144</v>
      </c>
      <c r="E21" s="106" t="s">
        <v>145</v>
      </c>
      <c r="F21" s="108">
        <v>63.34720000000001</v>
      </c>
      <c r="G21" s="65">
        <f t="shared" si="4"/>
        <v>9121.9968</v>
      </c>
      <c r="H21" s="55"/>
      <c r="I21" s="56" t="s">
        <v>40</v>
      </c>
      <c r="J21" s="57">
        <f t="shared" si="5"/>
        <v>1</v>
      </c>
      <c r="K21" s="58" t="s">
        <v>64</v>
      </c>
      <c r="L21" s="58" t="s">
        <v>7</v>
      </c>
      <c r="M21" s="59"/>
      <c r="N21" s="55"/>
      <c r="O21" s="55"/>
      <c r="P21" s="60"/>
      <c r="Q21" s="55"/>
      <c r="R21" s="55"/>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80">
        <f t="shared" si="6"/>
        <v>9121.9968</v>
      </c>
      <c r="BB21" s="81">
        <f t="shared" si="7"/>
        <v>9121.9968</v>
      </c>
      <c r="BC21" s="61" t="str">
        <f t="shared" si="8"/>
        <v>INR  Nine Thousand One Hundred &amp; Twenty One  and Paise One Hundred Only</v>
      </c>
      <c r="BE21" s="65">
        <v>597</v>
      </c>
      <c r="BF21" s="54">
        <v>5702</v>
      </c>
      <c r="BG21" s="67">
        <f t="shared" si="0"/>
        <v>6450.102400000001</v>
      </c>
      <c r="BH21" s="67">
        <f t="shared" si="1"/>
        <v>675.3264000000001</v>
      </c>
      <c r="BK21" s="84">
        <v>939</v>
      </c>
      <c r="BL21" s="67">
        <f t="shared" si="2"/>
        <v>1062.1968000000002</v>
      </c>
      <c r="BM21" s="95">
        <f>+BM20+6</f>
        <v>56</v>
      </c>
      <c r="BN21" s="67">
        <f t="shared" si="3"/>
        <v>63.34720000000001</v>
      </c>
      <c r="IE21" s="22">
        <v>1.01</v>
      </c>
      <c r="IF21" s="22" t="s">
        <v>41</v>
      </c>
      <c r="IG21" s="22" t="s">
        <v>36</v>
      </c>
      <c r="IH21" s="22">
        <v>123.223</v>
      </c>
      <c r="II21" s="22" t="s">
        <v>39</v>
      </c>
    </row>
    <row r="22" spans="1:243" s="21" customFormat="1" ht="101.25" customHeight="1">
      <c r="A22" s="32">
        <v>10</v>
      </c>
      <c r="B22" s="104" t="s">
        <v>210</v>
      </c>
      <c r="C22" s="63" t="s">
        <v>54</v>
      </c>
      <c r="D22" s="105">
        <v>144</v>
      </c>
      <c r="E22" s="106" t="s">
        <v>145</v>
      </c>
      <c r="F22" s="108">
        <v>70.13440000000001</v>
      </c>
      <c r="G22" s="65">
        <f t="shared" si="4"/>
        <v>10099.353600000002</v>
      </c>
      <c r="H22" s="55"/>
      <c r="I22" s="56" t="s">
        <v>40</v>
      </c>
      <c r="J22" s="57">
        <f>IF(I22="Less(-)",-1,1)</f>
        <v>1</v>
      </c>
      <c r="K22" s="58" t="s">
        <v>64</v>
      </c>
      <c r="L22" s="58" t="s">
        <v>7</v>
      </c>
      <c r="M22" s="59"/>
      <c r="N22" s="55"/>
      <c r="O22" s="55"/>
      <c r="P22" s="60"/>
      <c r="Q22" s="55"/>
      <c r="R22" s="55"/>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80">
        <f>total_amount_ba($B$2,$D$2,D22,F22,J22,K22,M22)</f>
        <v>10099.353600000002</v>
      </c>
      <c r="BB22" s="81">
        <f>BA22+SUM(N22:AZ22)</f>
        <v>10099.353600000002</v>
      </c>
      <c r="BC22" s="61" t="str">
        <f>SpellNumber(L22,BB22)</f>
        <v>INR  Ten Thousand  &amp;Ninety Nine  and Paise Thirty Five Only</v>
      </c>
      <c r="BE22" s="65">
        <v>328</v>
      </c>
      <c r="BF22" s="54">
        <v>5797</v>
      </c>
      <c r="BG22" s="67">
        <f t="shared" si="0"/>
        <v>6557.566400000001</v>
      </c>
      <c r="BH22" s="67">
        <f t="shared" si="1"/>
        <v>371.03360000000004</v>
      </c>
      <c r="BK22" s="84">
        <v>447</v>
      </c>
      <c r="BL22" s="67">
        <f t="shared" si="2"/>
        <v>505.6464</v>
      </c>
      <c r="BM22" s="95">
        <f>+BM21+6</f>
        <v>62</v>
      </c>
      <c r="BN22" s="67">
        <f t="shared" si="3"/>
        <v>70.13440000000001</v>
      </c>
      <c r="IE22" s="22">
        <v>1.02</v>
      </c>
      <c r="IF22" s="22" t="s">
        <v>43</v>
      </c>
      <c r="IG22" s="22" t="s">
        <v>44</v>
      </c>
      <c r="IH22" s="22">
        <v>213</v>
      </c>
      <c r="II22" s="22" t="s">
        <v>39</v>
      </c>
    </row>
    <row r="23" spans="1:243" s="21" customFormat="1" ht="94.5" customHeight="1">
      <c r="A23" s="32">
        <v>11</v>
      </c>
      <c r="B23" s="90" t="s">
        <v>205</v>
      </c>
      <c r="C23" s="63" t="s">
        <v>55</v>
      </c>
      <c r="D23" s="105">
        <v>1.9320000000000002</v>
      </c>
      <c r="E23" s="87" t="s">
        <v>158</v>
      </c>
      <c r="F23" s="89">
        <v>1062.1968000000002</v>
      </c>
      <c r="G23" s="65">
        <f t="shared" si="4"/>
        <v>2052.1642176000005</v>
      </c>
      <c r="H23" s="55"/>
      <c r="I23" s="56" t="s">
        <v>40</v>
      </c>
      <c r="J23" s="57">
        <f t="shared" si="5"/>
        <v>1</v>
      </c>
      <c r="K23" s="58" t="s">
        <v>64</v>
      </c>
      <c r="L23" s="58" t="s">
        <v>7</v>
      </c>
      <c r="M23" s="59"/>
      <c r="N23" s="55"/>
      <c r="O23" s="55"/>
      <c r="P23" s="60"/>
      <c r="Q23" s="55"/>
      <c r="R23" s="55"/>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80">
        <f t="shared" si="6"/>
        <v>2052.1642176000005</v>
      </c>
      <c r="BB23" s="81">
        <f t="shared" si="7"/>
        <v>2052.1642176000005</v>
      </c>
      <c r="BC23" s="61" t="str">
        <f t="shared" si="8"/>
        <v>INR  Two Thousand  &amp;Fifty Two  and Paise Sixteen Only</v>
      </c>
      <c r="BE23" s="65">
        <v>346</v>
      </c>
      <c r="BF23" s="54">
        <v>5892</v>
      </c>
      <c r="BG23" s="67">
        <f t="shared" si="0"/>
        <v>6665.030400000001</v>
      </c>
      <c r="BH23" s="67">
        <f t="shared" si="1"/>
        <v>391.39520000000005</v>
      </c>
      <c r="BK23" s="84">
        <v>57</v>
      </c>
      <c r="BL23" s="67">
        <f t="shared" si="2"/>
        <v>64.47840000000001</v>
      </c>
      <c r="BM23" s="97">
        <v>939</v>
      </c>
      <c r="BN23" s="67">
        <f t="shared" si="3"/>
        <v>1062.1968000000002</v>
      </c>
      <c r="IE23" s="22">
        <v>2</v>
      </c>
      <c r="IF23" s="22" t="s">
        <v>35</v>
      </c>
      <c r="IG23" s="22" t="s">
        <v>46</v>
      </c>
      <c r="IH23" s="22">
        <v>10</v>
      </c>
      <c r="II23" s="22" t="s">
        <v>39</v>
      </c>
    </row>
    <row r="24" spans="1:243" s="21" customFormat="1" ht="108" customHeight="1">
      <c r="A24" s="32">
        <v>12</v>
      </c>
      <c r="B24" s="90" t="s">
        <v>211</v>
      </c>
      <c r="C24" s="63" t="s">
        <v>56</v>
      </c>
      <c r="D24" s="105">
        <v>1.9320000000000002</v>
      </c>
      <c r="E24" s="87" t="s">
        <v>158</v>
      </c>
      <c r="F24" s="89">
        <v>1118.7568</v>
      </c>
      <c r="G24" s="65">
        <f t="shared" si="4"/>
        <v>2161.4381376000006</v>
      </c>
      <c r="H24" s="55"/>
      <c r="I24" s="56" t="s">
        <v>40</v>
      </c>
      <c r="J24" s="57">
        <f t="shared" si="5"/>
        <v>1</v>
      </c>
      <c r="K24" s="58" t="s">
        <v>64</v>
      </c>
      <c r="L24" s="58" t="s">
        <v>7</v>
      </c>
      <c r="M24" s="59"/>
      <c r="N24" s="55"/>
      <c r="O24" s="55"/>
      <c r="P24" s="60"/>
      <c r="Q24" s="55"/>
      <c r="R24" s="55"/>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80">
        <f t="shared" si="6"/>
        <v>2161.4381376000006</v>
      </c>
      <c r="BB24" s="81">
        <f t="shared" si="7"/>
        <v>2161.4381376000006</v>
      </c>
      <c r="BC24" s="61" t="str">
        <f t="shared" si="8"/>
        <v>INR  Two Thousand One Hundred &amp; Sixty One  and Paise Forty Four Only</v>
      </c>
      <c r="BE24" s="65">
        <v>364</v>
      </c>
      <c r="BF24" s="54">
        <v>5987</v>
      </c>
      <c r="BG24" s="67">
        <f t="shared" si="0"/>
        <v>6772.4944000000005</v>
      </c>
      <c r="BH24" s="67">
        <f t="shared" si="1"/>
        <v>411.75680000000006</v>
      </c>
      <c r="BJ24" s="86"/>
      <c r="BK24" s="84">
        <v>41</v>
      </c>
      <c r="BL24" s="67">
        <f t="shared" si="2"/>
        <v>46.379200000000004</v>
      </c>
      <c r="BM24" s="97">
        <f>939+50</f>
        <v>989</v>
      </c>
      <c r="BN24" s="67">
        <f t="shared" si="3"/>
        <v>1118.7568</v>
      </c>
      <c r="IE24" s="22">
        <v>1.01</v>
      </c>
      <c r="IF24" s="22" t="s">
        <v>41</v>
      </c>
      <c r="IG24" s="22" t="s">
        <v>36</v>
      </c>
      <c r="IH24" s="22">
        <v>123.223</v>
      </c>
      <c r="II24" s="22" t="s">
        <v>39</v>
      </c>
    </row>
    <row r="25" spans="1:243" s="21" customFormat="1" ht="100.5" customHeight="1">
      <c r="A25" s="32">
        <v>13</v>
      </c>
      <c r="B25" s="90" t="s">
        <v>212</v>
      </c>
      <c r="C25" s="63" t="s">
        <v>129</v>
      </c>
      <c r="D25" s="105">
        <v>1.9320000000000002</v>
      </c>
      <c r="E25" s="87" t="s">
        <v>158</v>
      </c>
      <c r="F25" s="89">
        <v>1175.3168</v>
      </c>
      <c r="G25" s="65">
        <f t="shared" si="4"/>
        <v>2270.7120576</v>
      </c>
      <c r="H25" s="55"/>
      <c r="I25" s="56" t="s">
        <v>40</v>
      </c>
      <c r="J25" s="57">
        <f t="shared" si="5"/>
        <v>1</v>
      </c>
      <c r="K25" s="58" t="s">
        <v>64</v>
      </c>
      <c r="L25" s="58" t="s">
        <v>7</v>
      </c>
      <c r="M25" s="59"/>
      <c r="N25" s="55"/>
      <c r="O25" s="55"/>
      <c r="P25" s="60"/>
      <c r="Q25" s="55"/>
      <c r="R25" s="55"/>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80">
        <f t="shared" si="6"/>
        <v>2270.7120576</v>
      </c>
      <c r="BB25" s="81">
        <f t="shared" si="7"/>
        <v>2270.7120576</v>
      </c>
      <c r="BC25" s="61" t="str">
        <f t="shared" si="8"/>
        <v>INR  Two Thousand Two Hundred &amp; Seventy  and Paise Seventy One Only</v>
      </c>
      <c r="BE25" s="65">
        <v>382</v>
      </c>
      <c r="BF25" s="54">
        <v>6082</v>
      </c>
      <c r="BG25" s="67">
        <f t="shared" si="0"/>
        <v>6879.958400000001</v>
      </c>
      <c r="BH25" s="67">
        <f t="shared" si="1"/>
        <v>432.1184</v>
      </c>
      <c r="BJ25" s="86"/>
      <c r="BK25" s="84">
        <v>278</v>
      </c>
      <c r="BL25" s="67">
        <f t="shared" si="2"/>
        <v>314.47360000000003</v>
      </c>
      <c r="BM25" s="97">
        <f>939+100</f>
        <v>1039</v>
      </c>
      <c r="BN25" s="67">
        <f t="shared" si="3"/>
        <v>1175.3168</v>
      </c>
      <c r="IE25" s="22">
        <v>1.02</v>
      </c>
      <c r="IF25" s="22" t="s">
        <v>43</v>
      </c>
      <c r="IG25" s="22" t="s">
        <v>44</v>
      </c>
      <c r="IH25" s="22">
        <v>213</v>
      </c>
      <c r="II25" s="22" t="s">
        <v>39</v>
      </c>
    </row>
    <row r="26" spans="1:243" s="21" customFormat="1" ht="94.5" customHeight="1">
      <c r="A26" s="32">
        <v>14</v>
      </c>
      <c r="B26" s="90" t="s">
        <v>206</v>
      </c>
      <c r="C26" s="63" t="s">
        <v>57</v>
      </c>
      <c r="D26" s="105">
        <v>2.25</v>
      </c>
      <c r="E26" s="87" t="s">
        <v>158</v>
      </c>
      <c r="F26" s="89">
        <v>505.6464</v>
      </c>
      <c r="G26" s="65">
        <f t="shared" si="4"/>
        <v>1137.7044</v>
      </c>
      <c r="H26" s="55"/>
      <c r="I26" s="56" t="s">
        <v>40</v>
      </c>
      <c r="J26" s="57">
        <f>IF(I26="Less(-)",-1,1)</f>
        <v>1</v>
      </c>
      <c r="K26" s="58" t="s">
        <v>64</v>
      </c>
      <c r="L26" s="58" t="s">
        <v>7</v>
      </c>
      <c r="M26" s="59"/>
      <c r="N26" s="55"/>
      <c r="O26" s="55"/>
      <c r="P26" s="60"/>
      <c r="Q26" s="55"/>
      <c r="R26" s="55"/>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80">
        <f>total_amount_ba($B$2,$D$2,D26,F26,J26,K26,M26)</f>
        <v>1137.7044</v>
      </c>
      <c r="BB26" s="81">
        <f>BA26+SUM(N26:AZ26)</f>
        <v>1137.7044</v>
      </c>
      <c r="BC26" s="61" t="str">
        <f>SpellNumber(L26,BB26)</f>
        <v>INR  One Thousand One Hundred &amp; Thirty Seven  and Paise Seventy Only</v>
      </c>
      <c r="BE26" s="68">
        <v>6665.339999999999</v>
      </c>
      <c r="BF26" s="64">
        <v>363</v>
      </c>
      <c r="BG26" s="67">
        <f t="shared" si="0"/>
        <v>410.6256000000001</v>
      </c>
      <c r="BH26" s="67">
        <f t="shared" si="1"/>
        <v>7539.832608</v>
      </c>
      <c r="BJ26" s="86"/>
      <c r="BK26" s="84">
        <v>19</v>
      </c>
      <c r="BL26" s="67">
        <f t="shared" si="2"/>
        <v>21.492800000000003</v>
      </c>
      <c r="BM26" s="97">
        <v>447</v>
      </c>
      <c r="BN26" s="67">
        <f t="shared" si="3"/>
        <v>505.6464</v>
      </c>
      <c r="IE26" s="22">
        <v>2</v>
      </c>
      <c r="IF26" s="22" t="s">
        <v>35</v>
      </c>
      <c r="IG26" s="22" t="s">
        <v>46</v>
      </c>
      <c r="IH26" s="22">
        <v>10</v>
      </c>
      <c r="II26" s="22" t="s">
        <v>39</v>
      </c>
    </row>
    <row r="27" spans="1:243" s="21" customFormat="1" ht="86.25" customHeight="1">
      <c r="A27" s="32">
        <v>15</v>
      </c>
      <c r="B27" s="90" t="s">
        <v>213</v>
      </c>
      <c r="C27" s="63" t="s">
        <v>58</v>
      </c>
      <c r="D27" s="105">
        <v>2.25</v>
      </c>
      <c r="E27" s="87" t="s">
        <v>158</v>
      </c>
      <c r="F27" s="89">
        <v>562.2064000000001</v>
      </c>
      <c r="G27" s="65">
        <f t="shared" si="4"/>
        <v>1264.9644000000003</v>
      </c>
      <c r="H27" s="55"/>
      <c r="I27" s="56" t="s">
        <v>40</v>
      </c>
      <c r="J27" s="57">
        <f t="shared" si="5"/>
        <v>1</v>
      </c>
      <c r="K27" s="58" t="s">
        <v>64</v>
      </c>
      <c r="L27" s="58" t="s">
        <v>7</v>
      </c>
      <c r="M27" s="59"/>
      <c r="N27" s="55"/>
      <c r="O27" s="55"/>
      <c r="P27" s="60"/>
      <c r="Q27" s="55"/>
      <c r="R27" s="55"/>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80">
        <f t="shared" si="6"/>
        <v>1264.9644000000003</v>
      </c>
      <c r="BB27" s="81">
        <f t="shared" si="7"/>
        <v>1264.9644000000003</v>
      </c>
      <c r="BC27" s="61" t="str">
        <f t="shared" si="8"/>
        <v>INR  One Thousand Two Hundred &amp; Sixty Four  and Paise Ninety Six Only</v>
      </c>
      <c r="BE27" s="68">
        <v>6760.339999999999</v>
      </c>
      <c r="BF27" s="64">
        <v>381</v>
      </c>
      <c r="BG27" s="67">
        <f t="shared" si="0"/>
        <v>430.98720000000003</v>
      </c>
      <c r="BH27" s="67">
        <f t="shared" si="1"/>
        <v>7647.296608</v>
      </c>
      <c r="BJ27" s="86">
        <v>90</v>
      </c>
      <c r="BK27" s="66">
        <f>BJ27*1.2</f>
        <v>108</v>
      </c>
      <c r="BL27" s="67">
        <f t="shared" si="2"/>
        <v>122.1696</v>
      </c>
      <c r="BM27" s="97">
        <f>+BM26+50</f>
        <v>497</v>
      </c>
      <c r="BN27" s="67">
        <f t="shared" si="3"/>
        <v>562.2064000000001</v>
      </c>
      <c r="IE27" s="22">
        <v>3</v>
      </c>
      <c r="IF27" s="22" t="s">
        <v>48</v>
      </c>
      <c r="IG27" s="22" t="s">
        <v>49</v>
      </c>
      <c r="IH27" s="22">
        <v>10</v>
      </c>
      <c r="II27" s="22" t="s">
        <v>39</v>
      </c>
    </row>
    <row r="28" spans="1:243" s="21" customFormat="1" ht="86.25" customHeight="1">
      <c r="A28" s="32">
        <v>16</v>
      </c>
      <c r="B28" s="90" t="s">
        <v>214</v>
      </c>
      <c r="C28" s="63" t="s">
        <v>59</v>
      </c>
      <c r="D28" s="105">
        <v>2.25</v>
      </c>
      <c r="E28" s="87" t="s">
        <v>158</v>
      </c>
      <c r="F28" s="89">
        <v>618.7664000000001</v>
      </c>
      <c r="G28" s="65">
        <f t="shared" si="4"/>
        <v>1392.2244000000003</v>
      </c>
      <c r="H28" s="55"/>
      <c r="I28" s="56" t="s">
        <v>40</v>
      </c>
      <c r="J28" s="57">
        <f t="shared" si="5"/>
        <v>1</v>
      </c>
      <c r="K28" s="58" t="s">
        <v>64</v>
      </c>
      <c r="L28" s="58" t="s">
        <v>7</v>
      </c>
      <c r="M28" s="59"/>
      <c r="N28" s="55"/>
      <c r="O28" s="55"/>
      <c r="P28" s="60"/>
      <c r="Q28" s="55"/>
      <c r="R28" s="55"/>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80">
        <f t="shared" si="6"/>
        <v>1392.2244000000003</v>
      </c>
      <c r="BB28" s="81">
        <f t="shared" si="7"/>
        <v>1392.2244000000003</v>
      </c>
      <c r="BC28" s="61" t="str">
        <f t="shared" si="8"/>
        <v>INR  One Thousand Three Hundred &amp; Ninety Two  and Paise Twenty Two Only</v>
      </c>
      <c r="BE28" s="68">
        <v>6855.339999999999</v>
      </c>
      <c r="BF28" s="64">
        <v>399</v>
      </c>
      <c r="BG28" s="67">
        <f t="shared" si="0"/>
        <v>451.34880000000004</v>
      </c>
      <c r="BH28" s="67">
        <f t="shared" si="1"/>
        <v>7754.7606080000005</v>
      </c>
      <c r="BJ28" s="86">
        <v>313</v>
      </c>
      <c r="BK28" s="66">
        <f aca="true" t="shared" si="9" ref="BK28:BK80">BJ28*1.2</f>
        <v>375.59999999999997</v>
      </c>
      <c r="BL28" s="67">
        <f t="shared" si="2"/>
        <v>424.87872000000004</v>
      </c>
      <c r="BM28" s="97">
        <f>+BM27+50</f>
        <v>547</v>
      </c>
      <c r="BN28" s="67">
        <f t="shared" si="3"/>
        <v>618.7664000000001</v>
      </c>
      <c r="IE28" s="22"/>
      <c r="IF28" s="22"/>
      <c r="IG28" s="22"/>
      <c r="IH28" s="22"/>
      <c r="II28" s="22"/>
    </row>
    <row r="29" spans="1:243" s="21" customFormat="1" ht="62.25" customHeight="1">
      <c r="A29" s="32">
        <v>17</v>
      </c>
      <c r="B29" s="90" t="s">
        <v>215</v>
      </c>
      <c r="C29" s="63" t="s">
        <v>60</v>
      </c>
      <c r="D29" s="105">
        <v>10.824</v>
      </c>
      <c r="E29" s="87" t="s">
        <v>158</v>
      </c>
      <c r="F29" s="108">
        <v>64.47840000000001</v>
      </c>
      <c r="G29" s="65">
        <f t="shared" si="4"/>
        <v>697.9142016000001</v>
      </c>
      <c r="H29" s="55"/>
      <c r="I29" s="56" t="s">
        <v>40</v>
      </c>
      <c r="J29" s="57">
        <f t="shared" si="5"/>
        <v>1</v>
      </c>
      <c r="K29" s="58" t="s">
        <v>64</v>
      </c>
      <c r="L29" s="58" t="s">
        <v>7</v>
      </c>
      <c r="M29" s="59"/>
      <c r="N29" s="55"/>
      <c r="O29" s="55"/>
      <c r="P29" s="60"/>
      <c r="Q29" s="55"/>
      <c r="R29" s="55"/>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80">
        <f t="shared" si="6"/>
        <v>697.9142016000001</v>
      </c>
      <c r="BB29" s="81">
        <f t="shared" si="7"/>
        <v>697.9142016000001</v>
      </c>
      <c r="BC29" s="61" t="str">
        <f t="shared" si="8"/>
        <v>INR  Six Hundred &amp; Ninety Seven  and Paise Ninety One Only</v>
      </c>
      <c r="BE29" s="68">
        <v>6950.339999999999</v>
      </c>
      <c r="BF29" s="64">
        <v>417</v>
      </c>
      <c r="BG29" s="67">
        <f t="shared" si="0"/>
        <v>471.71040000000005</v>
      </c>
      <c r="BH29" s="67">
        <f t="shared" si="1"/>
        <v>7862.2246079999995</v>
      </c>
      <c r="BJ29" s="86">
        <v>176</v>
      </c>
      <c r="BK29" s="66">
        <f t="shared" si="9"/>
        <v>211.2</v>
      </c>
      <c r="BL29" s="67">
        <f t="shared" si="2"/>
        <v>238.90944000000002</v>
      </c>
      <c r="BM29" s="95">
        <v>57</v>
      </c>
      <c r="BN29" s="67">
        <f t="shared" si="3"/>
        <v>64.47840000000001</v>
      </c>
      <c r="IE29" s="22"/>
      <c r="IF29" s="22"/>
      <c r="IG29" s="22"/>
      <c r="IH29" s="22"/>
      <c r="II29" s="22"/>
    </row>
    <row r="30" spans="1:243" s="21" customFormat="1" ht="78" customHeight="1">
      <c r="A30" s="32">
        <v>18</v>
      </c>
      <c r="B30" s="104" t="s">
        <v>152</v>
      </c>
      <c r="C30" s="63" t="s">
        <v>61</v>
      </c>
      <c r="D30" s="105">
        <v>1500</v>
      </c>
      <c r="E30" s="109" t="s">
        <v>145</v>
      </c>
      <c r="F30" s="108">
        <v>21.492800000000003</v>
      </c>
      <c r="G30" s="55"/>
      <c r="H30" s="55"/>
      <c r="I30" s="56" t="s">
        <v>40</v>
      </c>
      <c r="J30" s="57">
        <f t="shared" si="5"/>
        <v>1</v>
      </c>
      <c r="K30" s="58" t="s">
        <v>64</v>
      </c>
      <c r="L30" s="58" t="s">
        <v>7</v>
      </c>
      <c r="M30" s="59"/>
      <c r="N30" s="55"/>
      <c r="O30" s="55"/>
      <c r="P30" s="60"/>
      <c r="Q30" s="55"/>
      <c r="R30" s="55"/>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80">
        <f t="shared" si="6"/>
        <v>32239.200000000004</v>
      </c>
      <c r="BB30" s="81">
        <f t="shared" si="7"/>
        <v>32239.200000000004</v>
      </c>
      <c r="BC30" s="61" t="str">
        <f t="shared" si="8"/>
        <v>INR  Thirty Two Thousand Two Hundred &amp; Thirty Nine  and Paise Twenty Only</v>
      </c>
      <c r="BE30" s="62">
        <v>73743</v>
      </c>
      <c r="BF30" s="64">
        <v>435</v>
      </c>
      <c r="BG30" s="67">
        <f t="shared" si="0"/>
        <v>492.07200000000006</v>
      </c>
      <c r="BH30" s="67">
        <f t="shared" si="1"/>
        <v>83418.0816</v>
      </c>
      <c r="BJ30" s="86">
        <v>186</v>
      </c>
      <c r="BK30" s="66">
        <f t="shared" si="9"/>
        <v>223.2</v>
      </c>
      <c r="BL30" s="67">
        <f t="shared" si="2"/>
        <v>252.48384000000001</v>
      </c>
      <c r="BM30" s="95">
        <v>19</v>
      </c>
      <c r="BN30" s="67">
        <f t="shared" si="3"/>
        <v>21.492800000000003</v>
      </c>
      <c r="IE30" s="22"/>
      <c r="IF30" s="22"/>
      <c r="IG30" s="22"/>
      <c r="IH30" s="22"/>
      <c r="II30" s="22"/>
    </row>
    <row r="31" spans="1:243" s="21" customFormat="1" ht="114.75" customHeight="1">
      <c r="A31" s="32">
        <v>19</v>
      </c>
      <c r="B31" s="104" t="s">
        <v>160</v>
      </c>
      <c r="C31" s="63" t="s">
        <v>70</v>
      </c>
      <c r="D31" s="105">
        <v>188</v>
      </c>
      <c r="E31" s="87" t="s">
        <v>161</v>
      </c>
      <c r="F31" s="108">
        <v>101.808</v>
      </c>
      <c r="G31" s="55"/>
      <c r="H31" s="55"/>
      <c r="I31" s="56" t="s">
        <v>40</v>
      </c>
      <c r="J31" s="57">
        <f t="shared" si="5"/>
        <v>1</v>
      </c>
      <c r="K31" s="58" t="s">
        <v>64</v>
      </c>
      <c r="L31" s="58" t="s">
        <v>7</v>
      </c>
      <c r="M31" s="59"/>
      <c r="N31" s="55"/>
      <c r="O31" s="55"/>
      <c r="P31" s="60"/>
      <c r="Q31" s="55"/>
      <c r="R31" s="55"/>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80">
        <f t="shared" si="6"/>
        <v>19139.904000000002</v>
      </c>
      <c r="BB31" s="81">
        <f t="shared" si="7"/>
        <v>19139.904000000002</v>
      </c>
      <c r="BC31" s="61" t="str">
        <f t="shared" si="8"/>
        <v>INR  Nineteen Thousand One Hundred &amp; Thirty Nine  and Paise Ninety Only</v>
      </c>
      <c r="BE31" s="62">
        <v>74173</v>
      </c>
      <c r="BF31" s="54">
        <v>73743</v>
      </c>
      <c r="BG31" s="67">
        <f t="shared" si="0"/>
        <v>83418.0816</v>
      </c>
      <c r="BH31" s="67">
        <f t="shared" si="1"/>
        <v>83904.49760000002</v>
      </c>
      <c r="BJ31" s="86">
        <v>34</v>
      </c>
      <c r="BK31" s="66">
        <f t="shared" si="9"/>
        <v>40.8</v>
      </c>
      <c r="BL31" s="67">
        <f t="shared" si="2"/>
        <v>46.15296</v>
      </c>
      <c r="BM31" s="95">
        <v>90</v>
      </c>
      <c r="BN31" s="67">
        <f t="shared" si="3"/>
        <v>101.808</v>
      </c>
      <c r="IE31" s="22"/>
      <c r="IF31" s="22"/>
      <c r="IG31" s="22"/>
      <c r="IH31" s="22"/>
      <c r="II31" s="22"/>
    </row>
    <row r="32" spans="1:243" s="21" customFormat="1" ht="102.75" customHeight="1">
      <c r="A32" s="32">
        <v>20</v>
      </c>
      <c r="B32" s="104" t="s">
        <v>162</v>
      </c>
      <c r="C32" s="63" t="s">
        <v>71</v>
      </c>
      <c r="D32" s="105">
        <v>50</v>
      </c>
      <c r="E32" s="87" t="s">
        <v>145</v>
      </c>
      <c r="F32" s="108">
        <v>354.0656000000001</v>
      </c>
      <c r="G32" s="55"/>
      <c r="H32" s="55"/>
      <c r="I32" s="56" t="s">
        <v>40</v>
      </c>
      <c r="J32" s="57">
        <f>IF(I32="Less(-)",-1,1)</f>
        <v>1</v>
      </c>
      <c r="K32" s="58" t="s">
        <v>64</v>
      </c>
      <c r="L32" s="58" t="s">
        <v>7</v>
      </c>
      <c r="M32" s="59"/>
      <c r="N32" s="55"/>
      <c r="O32" s="55"/>
      <c r="P32" s="60"/>
      <c r="Q32" s="55"/>
      <c r="R32" s="55"/>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80">
        <f>total_amount_ba($B$2,$D$2,D32,F32,J32,K32,M32)</f>
        <v>17703.280000000002</v>
      </c>
      <c r="BB32" s="81">
        <f>BA32+SUM(N32:AZ32)</f>
        <v>17703.280000000002</v>
      </c>
      <c r="BC32" s="61" t="str">
        <f>SpellNumber(L32,BB32)</f>
        <v>INR  Seventeen Thousand Seven Hundred &amp; Three  and Paise Twenty Eight Only</v>
      </c>
      <c r="BE32" s="62">
        <v>74603</v>
      </c>
      <c r="BF32" s="54">
        <v>74173</v>
      </c>
      <c r="BG32" s="67">
        <f t="shared" si="0"/>
        <v>83904.49760000002</v>
      </c>
      <c r="BH32" s="67">
        <f t="shared" si="1"/>
        <v>84390.91360000001</v>
      </c>
      <c r="BJ32" s="86">
        <v>34.4</v>
      </c>
      <c r="BK32" s="66">
        <f t="shared" si="9"/>
        <v>41.279999999999994</v>
      </c>
      <c r="BL32" s="67">
        <f t="shared" si="2"/>
        <v>46.695935999999996</v>
      </c>
      <c r="BM32" s="95">
        <v>313</v>
      </c>
      <c r="BN32" s="67">
        <f t="shared" si="3"/>
        <v>354.0656000000001</v>
      </c>
      <c r="IE32" s="22"/>
      <c r="IF32" s="22"/>
      <c r="IG32" s="22"/>
      <c r="IH32" s="22"/>
      <c r="II32" s="22"/>
    </row>
    <row r="33" spans="1:243" s="21" customFormat="1" ht="154.5" customHeight="1">
      <c r="A33" s="32">
        <v>21</v>
      </c>
      <c r="B33" s="104" t="s">
        <v>216</v>
      </c>
      <c r="C33" s="63" t="s">
        <v>72</v>
      </c>
      <c r="D33" s="105">
        <v>80</v>
      </c>
      <c r="E33" s="87" t="s">
        <v>161</v>
      </c>
      <c r="F33" s="108">
        <v>183.25440000000003</v>
      </c>
      <c r="G33" s="55"/>
      <c r="H33" s="55"/>
      <c r="I33" s="56" t="s">
        <v>40</v>
      </c>
      <c r="J33" s="57">
        <f t="shared" si="5"/>
        <v>1</v>
      </c>
      <c r="K33" s="58" t="s">
        <v>64</v>
      </c>
      <c r="L33" s="58" t="s">
        <v>7</v>
      </c>
      <c r="M33" s="59"/>
      <c r="N33" s="55"/>
      <c r="O33" s="55"/>
      <c r="P33" s="60"/>
      <c r="Q33" s="55"/>
      <c r="R33" s="55"/>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80">
        <f t="shared" si="6"/>
        <v>14660.352000000003</v>
      </c>
      <c r="BB33" s="81">
        <f t="shared" si="7"/>
        <v>14660.352000000003</v>
      </c>
      <c r="BC33" s="61" t="str">
        <f t="shared" si="8"/>
        <v>INR  Fourteen Thousand Six Hundred &amp; Sixty  and Paise Thirty Five Only</v>
      </c>
      <c r="BE33" s="62">
        <v>75033</v>
      </c>
      <c r="BF33" s="54">
        <v>74603</v>
      </c>
      <c r="BG33" s="67">
        <f t="shared" si="0"/>
        <v>84390.91360000001</v>
      </c>
      <c r="BH33" s="67">
        <f t="shared" si="1"/>
        <v>84877.32960000001</v>
      </c>
      <c r="BJ33" s="86">
        <v>46</v>
      </c>
      <c r="BK33" s="66">
        <f t="shared" si="9"/>
        <v>55.199999999999996</v>
      </c>
      <c r="BL33" s="67">
        <f t="shared" si="2"/>
        <v>62.44224</v>
      </c>
      <c r="BM33" s="95">
        <v>162</v>
      </c>
      <c r="BN33" s="67">
        <f t="shared" si="3"/>
        <v>183.25440000000003</v>
      </c>
      <c r="IE33" s="22"/>
      <c r="IF33" s="22"/>
      <c r="IG33" s="22"/>
      <c r="IH33" s="22"/>
      <c r="II33" s="22"/>
    </row>
    <row r="34" spans="1:243" s="21" customFormat="1" ht="158.25" customHeight="1">
      <c r="A34" s="32">
        <v>22</v>
      </c>
      <c r="B34" s="104" t="s">
        <v>217</v>
      </c>
      <c r="C34" s="63" t="s">
        <v>73</v>
      </c>
      <c r="D34" s="105">
        <v>80</v>
      </c>
      <c r="E34" s="87" t="s">
        <v>161</v>
      </c>
      <c r="F34" s="108">
        <v>188.68416000000002</v>
      </c>
      <c r="G34" s="65">
        <f>F34*D34</f>
        <v>15094.732800000002</v>
      </c>
      <c r="H34" s="55"/>
      <c r="I34" s="56" t="s">
        <v>40</v>
      </c>
      <c r="J34" s="57">
        <f t="shared" si="5"/>
        <v>1</v>
      </c>
      <c r="K34" s="58" t="s">
        <v>64</v>
      </c>
      <c r="L34" s="58" t="s">
        <v>7</v>
      </c>
      <c r="M34" s="59"/>
      <c r="N34" s="55"/>
      <c r="O34" s="55"/>
      <c r="P34" s="60"/>
      <c r="Q34" s="55"/>
      <c r="R34" s="55"/>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80">
        <f t="shared" si="6"/>
        <v>15094.732800000002</v>
      </c>
      <c r="BB34" s="81">
        <f t="shared" si="7"/>
        <v>15094.732800000002</v>
      </c>
      <c r="BC34" s="61" t="str">
        <f t="shared" si="8"/>
        <v>INR  Fifteen Thousand  &amp;Ninety Four  and Paise Seventy Three Only</v>
      </c>
      <c r="BE34" s="62">
        <v>19</v>
      </c>
      <c r="BF34" s="54">
        <v>75033</v>
      </c>
      <c r="BG34" s="67">
        <f t="shared" si="0"/>
        <v>84877.32960000001</v>
      </c>
      <c r="BH34" s="67">
        <f t="shared" si="1"/>
        <v>21.492800000000003</v>
      </c>
      <c r="BJ34" s="86">
        <v>71</v>
      </c>
      <c r="BK34" s="66">
        <f t="shared" si="9"/>
        <v>85.2</v>
      </c>
      <c r="BL34" s="67">
        <f t="shared" si="2"/>
        <v>96.37824</v>
      </c>
      <c r="BM34" s="95">
        <v>166.8</v>
      </c>
      <c r="BN34" s="67">
        <f t="shared" si="3"/>
        <v>188.68416000000002</v>
      </c>
      <c r="IE34" s="22"/>
      <c r="IF34" s="22"/>
      <c r="IG34" s="22"/>
      <c r="IH34" s="22"/>
      <c r="II34" s="22"/>
    </row>
    <row r="35" spans="1:243" s="21" customFormat="1" ht="162" customHeight="1">
      <c r="A35" s="32">
        <v>23</v>
      </c>
      <c r="B35" s="104" t="s">
        <v>218</v>
      </c>
      <c r="C35" s="63" t="s">
        <v>74</v>
      </c>
      <c r="D35" s="105">
        <v>80</v>
      </c>
      <c r="E35" s="87" t="s">
        <v>161</v>
      </c>
      <c r="F35" s="108">
        <v>194.11392</v>
      </c>
      <c r="G35" s="65">
        <f>F35*D35</f>
        <v>15529.1136</v>
      </c>
      <c r="H35" s="55"/>
      <c r="I35" s="56" t="s">
        <v>40</v>
      </c>
      <c r="J35" s="57">
        <f t="shared" si="5"/>
        <v>1</v>
      </c>
      <c r="K35" s="58" t="s">
        <v>64</v>
      </c>
      <c r="L35" s="58" t="s">
        <v>7</v>
      </c>
      <c r="M35" s="59"/>
      <c r="N35" s="55"/>
      <c r="O35" s="55"/>
      <c r="P35" s="60"/>
      <c r="Q35" s="55"/>
      <c r="R35" s="55"/>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80">
        <f t="shared" si="6"/>
        <v>15529.1136</v>
      </c>
      <c r="BB35" s="81">
        <f t="shared" si="7"/>
        <v>15529.1136</v>
      </c>
      <c r="BC35" s="61" t="str">
        <f t="shared" si="8"/>
        <v>INR  Fifteen Thousand Five Hundred &amp; Twenty Nine  and Paise Eleven Only</v>
      </c>
      <c r="BE35" s="62">
        <v>739</v>
      </c>
      <c r="BF35" s="54">
        <v>75463</v>
      </c>
      <c r="BG35" s="67">
        <f t="shared" si="0"/>
        <v>85363.74560000001</v>
      </c>
      <c r="BH35" s="67">
        <f t="shared" si="1"/>
        <v>835.9568</v>
      </c>
      <c r="BJ35" s="86">
        <v>85</v>
      </c>
      <c r="BK35" s="66">
        <f t="shared" si="9"/>
        <v>102</v>
      </c>
      <c r="BL35" s="67">
        <f t="shared" si="2"/>
        <v>115.3824</v>
      </c>
      <c r="BM35" s="95">
        <v>171.6</v>
      </c>
      <c r="BN35" s="67">
        <f t="shared" si="3"/>
        <v>194.11392</v>
      </c>
      <c r="IE35" s="22"/>
      <c r="IF35" s="22"/>
      <c r="IG35" s="22"/>
      <c r="IH35" s="22"/>
      <c r="II35" s="22"/>
    </row>
    <row r="36" spans="1:243" s="21" customFormat="1" ht="156.75" customHeight="1">
      <c r="A36" s="32">
        <v>24</v>
      </c>
      <c r="B36" s="104" t="s">
        <v>163</v>
      </c>
      <c r="C36" s="63" t="s">
        <v>75</v>
      </c>
      <c r="D36" s="105">
        <v>160</v>
      </c>
      <c r="E36" s="87" t="s">
        <v>161</v>
      </c>
      <c r="F36" s="108">
        <v>229.40736000000004</v>
      </c>
      <c r="G36" s="55">
        <v>20440</v>
      </c>
      <c r="H36" s="55"/>
      <c r="I36" s="56" t="s">
        <v>40</v>
      </c>
      <c r="J36" s="57">
        <f t="shared" si="5"/>
        <v>1</v>
      </c>
      <c r="K36" s="58" t="s">
        <v>64</v>
      </c>
      <c r="L36" s="58" t="s">
        <v>7</v>
      </c>
      <c r="M36" s="59"/>
      <c r="N36" s="55"/>
      <c r="O36" s="55"/>
      <c r="P36" s="60"/>
      <c r="Q36" s="55"/>
      <c r="R36" s="55"/>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80">
        <f t="shared" si="6"/>
        <v>36705.17760000001</v>
      </c>
      <c r="BB36" s="81">
        <f t="shared" si="7"/>
        <v>36705.17760000001</v>
      </c>
      <c r="BC36" s="61" t="str">
        <f t="shared" si="8"/>
        <v>INR  Thirty Six Thousand Seven Hundred &amp; Five  and Paise Eighteen Only</v>
      </c>
      <c r="BE36" s="62">
        <v>50</v>
      </c>
      <c r="BF36" s="54">
        <v>5172</v>
      </c>
      <c r="BG36" s="67">
        <f t="shared" si="0"/>
        <v>5850.566400000001</v>
      </c>
      <c r="BH36" s="67">
        <f t="shared" si="1"/>
        <v>56.56000000000001</v>
      </c>
      <c r="BJ36" s="86">
        <v>30</v>
      </c>
      <c r="BK36" s="66">
        <f t="shared" si="9"/>
        <v>36</v>
      </c>
      <c r="BL36" s="67">
        <f t="shared" si="2"/>
        <v>40.723200000000006</v>
      </c>
      <c r="BM36" s="95">
        <v>202.8</v>
      </c>
      <c r="BN36" s="67">
        <f t="shared" si="3"/>
        <v>229.40736000000004</v>
      </c>
      <c r="IE36" s="22"/>
      <c r="IF36" s="22"/>
      <c r="IG36" s="22"/>
      <c r="IH36" s="22"/>
      <c r="II36" s="22"/>
    </row>
    <row r="37" spans="1:243" s="21" customFormat="1" ht="159.75" customHeight="1">
      <c r="A37" s="32">
        <v>25</v>
      </c>
      <c r="B37" s="104" t="s">
        <v>219</v>
      </c>
      <c r="C37" s="63" t="s">
        <v>76</v>
      </c>
      <c r="D37" s="105">
        <v>160</v>
      </c>
      <c r="E37" s="87" t="s">
        <v>161</v>
      </c>
      <c r="F37" s="108">
        <v>234.83712000000003</v>
      </c>
      <c r="G37" s="55">
        <v>18424</v>
      </c>
      <c r="H37" s="55"/>
      <c r="I37" s="56" t="s">
        <v>40</v>
      </c>
      <c r="J37" s="57">
        <f t="shared" si="5"/>
        <v>1</v>
      </c>
      <c r="K37" s="58" t="s">
        <v>64</v>
      </c>
      <c r="L37" s="58" t="s">
        <v>7</v>
      </c>
      <c r="M37" s="59"/>
      <c r="N37" s="55"/>
      <c r="O37" s="55"/>
      <c r="P37" s="60"/>
      <c r="Q37" s="55"/>
      <c r="R37" s="55"/>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80">
        <f t="shared" si="6"/>
        <v>37573.93920000001</v>
      </c>
      <c r="BB37" s="81">
        <f t="shared" si="7"/>
        <v>37573.93920000001</v>
      </c>
      <c r="BC37" s="61" t="str">
        <f t="shared" si="8"/>
        <v>INR  Thirty Seven Thousand Five Hundred &amp; Seventy Three  and Paise Ninety Four Only</v>
      </c>
      <c r="BE37" s="62">
        <v>56</v>
      </c>
      <c r="BF37" s="54">
        <v>5395</v>
      </c>
      <c r="BG37" s="67">
        <f t="shared" si="0"/>
        <v>6102.8240000000005</v>
      </c>
      <c r="BH37" s="67">
        <f t="shared" si="1"/>
        <v>63.34720000000001</v>
      </c>
      <c r="BJ37" s="86">
        <v>80</v>
      </c>
      <c r="BK37" s="66">
        <f t="shared" si="9"/>
        <v>96</v>
      </c>
      <c r="BL37" s="67">
        <f t="shared" si="2"/>
        <v>108.5952</v>
      </c>
      <c r="BM37" s="95">
        <v>207.6</v>
      </c>
      <c r="BN37" s="67">
        <f t="shared" si="3"/>
        <v>234.83712000000003</v>
      </c>
      <c r="IE37" s="22"/>
      <c r="IF37" s="22"/>
      <c r="IG37" s="22"/>
      <c r="IH37" s="22"/>
      <c r="II37" s="22"/>
    </row>
    <row r="38" spans="1:243" s="21" customFormat="1" ht="155.25" customHeight="1">
      <c r="A38" s="32">
        <v>26</v>
      </c>
      <c r="B38" s="104" t="s">
        <v>220</v>
      </c>
      <c r="C38" s="63" t="s">
        <v>77</v>
      </c>
      <c r="D38" s="105">
        <v>160</v>
      </c>
      <c r="E38" s="87" t="s">
        <v>161</v>
      </c>
      <c r="F38" s="108">
        <v>240.26688000000004</v>
      </c>
      <c r="G38" s="55">
        <v>60825.100000000006</v>
      </c>
      <c r="H38" s="55"/>
      <c r="I38" s="56" t="s">
        <v>40</v>
      </c>
      <c r="J38" s="57">
        <f>IF(I38="Less(-)",-1,1)</f>
        <v>1</v>
      </c>
      <c r="K38" s="58" t="s">
        <v>64</v>
      </c>
      <c r="L38" s="58" t="s">
        <v>7</v>
      </c>
      <c r="M38" s="59"/>
      <c r="N38" s="55"/>
      <c r="O38" s="55"/>
      <c r="P38" s="60"/>
      <c r="Q38" s="55"/>
      <c r="R38" s="55"/>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80">
        <f>total_amount_ba($B$2,$D$2,D38,F38,J38,K38,M38)</f>
        <v>38442.700800000006</v>
      </c>
      <c r="BB38" s="81">
        <f>BA38+SUM(N38:AZ38)</f>
        <v>38442.700800000006</v>
      </c>
      <c r="BC38" s="61" t="str">
        <f>SpellNumber(L38,BB38)</f>
        <v>INR  Thirty Eight Thousand Four Hundred &amp; Forty Two  and Paise Seventy Only</v>
      </c>
      <c r="BE38" s="62">
        <v>62</v>
      </c>
      <c r="BF38" s="54">
        <v>5506</v>
      </c>
      <c r="BG38" s="67">
        <f t="shared" si="0"/>
        <v>6228.3872</v>
      </c>
      <c r="BH38" s="67">
        <f t="shared" si="1"/>
        <v>70.13440000000001</v>
      </c>
      <c r="BJ38" s="86">
        <v>38</v>
      </c>
      <c r="BK38" s="66">
        <f t="shared" si="9"/>
        <v>45.6</v>
      </c>
      <c r="BL38" s="67">
        <f t="shared" si="2"/>
        <v>51.58272000000001</v>
      </c>
      <c r="BM38" s="95">
        <v>212.4</v>
      </c>
      <c r="BN38" s="67">
        <f t="shared" si="3"/>
        <v>240.26688000000004</v>
      </c>
      <c r="IE38" s="22"/>
      <c r="IF38" s="22"/>
      <c r="IG38" s="22"/>
      <c r="IH38" s="22"/>
      <c r="II38" s="22"/>
    </row>
    <row r="39" spans="1:243" s="21" customFormat="1" ht="159.75" customHeight="1">
      <c r="A39" s="32">
        <v>27</v>
      </c>
      <c r="B39" s="104" t="s">
        <v>164</v>
      </c>
      <c r="C39" s="63" t="s">
        <v>78</v>
      </c>
      <c r="D39" s="105">
        <v>160</v>
      </c>
      <c r="E39" s="87" t="s">
        <v>161</v>
      </c>
      <c r="F39" s="108">
        <v>241.62432000000004</v>
      </c>
      <c r="G39" s="55">
        <v>57600</v>
      </c>
      <c r="H39" s="55"/>
      <c r="I39" s="56" t="s">
        <v>40</v>
      </c>
      <c r="J39" s="57">
        <f>IF(I39="Less(-)",-1,1)</f>
        <v>1</v>
      </c>
      <c r="K39" s="58" t="s">
        <v>64</v>
      </c>
      <c r="L39" s="58" t="s">
        <v>7</v>
      </c>
      <c r="M39" s="59"/>
      <c r="N39" s="55"/>
      <c r="O39" s="55"/>
      <c r="P39" s="60"/>
      <c r="Q39" s="55"/>
      <c r="R39" s="55"/>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80">
        <f>total_amount_ba($B$2,$D$2,D39,F39,J39,K39,M39)</f>
        <v>38659.891200000005</v>
      </c>
      <c r="BB39" s="81">
        <f>BA39+SUM(N39:AZ39)</f>
        <v>38659.891200000005</v>
      </c>
      <c r="BC39" s="61" t="str">
        <f>SpellNumber(L39,BB39)</f>
        <v>INR  Thirty Eight Thousand Six Hundred &amp; Fifty Nine  and Paise Eighty Nine Only</v>
      </c>
      <c r="BE39" s="62">
        <v>90</v>
      </c>
      <c r="BF39" s="54">
        <v>5617</v>
      </c>
      <c r="BG39" s="67">
        <f t="shared" si="0"/>
        <v>6353.950400000001</v>
      </c>
      <c r="BH39" s="67">
        <f t="shared" si="1"/>
        <v>101.808</v>
      </c>
      <c r="BJ39" s="86">
        <v>82</v>
      </c>
      <c r="BK39" s="66">
        <f t="shared" si="9"/>
        <v>98.39999999999999</v>
      </c>
      <c r="BL39" s="67">
        <f t="shared" si="2"/>
        <v>111.31008</v>
      </c>
      <c r="BM39" s="95">
        <v>213.6</v>
      </c>
      <c r="BN39" s="67">
        <f t="shared" si="3"/>
        <v>241.62432000000004</v>
      </c>
      <c r="IE39" s="22"/>
      <c r="IF39" s="22"/>
      <c r="IG39" s="22"/>
      <c r="IH39" s="22"/>
      <c r="II39" s="22"/>
    </row>
    <row r="40" spans="1:243" s="21" customFormat="1" ht="165" customHeight="1">
      <c r="A40" s="32">
        <v>28</v>
      </c>
      <c r="B40" s="104" t="s">
        <v>221</v>
      </c>
      <c r="C40" s="63" t="s">
        <v>79</v>
      </c>
      <c r="D40" s="105">
        <v>160</v>
      </c>
      <c r="E40" s="87" t="s">
        <v>161</v>
      </c>
      <c r="F40" s="108">
        <v>247.05408000000003</v>
      </c>
      <c r="G40" s="55">
        <v>364255.60000000003</v>
      </c>
      <c r="H40" s="55"/>
      <c r="I40" s="56" t="s">
        <v>40</v>
      </c>
      <c r="J40" s="57">
        <f t="shared" si="5"/>
        <v>1</v>
      </c>
      <c r="K40" s="58" t="s">
        <v>64</v>
      </c>
      <c r="L40" s="58" t="s">
        <v>7</v>
      </c>
      <c r="M40" s="59"/>
      <c r="N40" s="55"/>
      <c r="O40" s="55"/>
      <c r="P40" s="60"/>
      <c r="Q40" s="55"/>
      <c r="R40" s="55"/>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80">
        <f t="shared" si="6"/>
        <v>39528.6528</v>
      </c>
      <c r="BB40" s="81">
        <f t="shared" si="7"/>
        <v>39528.6528</v>
      </c>
      <c r="BC40" s="61" t="str">
        <f t="shared" si="8"/>
        <v>INR  Thirty Nine Thousand Five Hundred &amp; Twenty Eight  and Paise Sixty Five Only</v>
      </c>
      <c r="BE40" s="62">
        <v>782</v>
      </c>
      <c r="BF40" s="54">
        <v>5728</v>
      </c>
      <c r="BG40" s="67">
        <f t="shared" si="0"/>
        <v>6479.5136</v>
      </c>
      <c r="BH40" s="67">
        <f t="shared" si="1"/>
        <v>884.5984000000001</v>
      </c>
      <c r="BJ40" s="86">
        <v>1294</v>
      </c>
      <c r="BK40" s="66">
        <f t="shared" si="9"/>
        <v>1552.8</v>
      </c>
      <c r="BL40" s="67">
        <f t="shared" si="2"/>
        <v>1756.5273600000003</v>
      </c>
      <c r="BM40" s="95">
        <v>218.4</v>
      </c>
      <c r="BN40" s="67">
        <f t="shared" si="3"/>
        <v>247.05408000000003</v>
      </c>
      <c r="IE40" s="22"/>
      <c r="IF40" s="22"/>
      <c r="IG40" s="22"/>
      <c r="IH40" s="22"/>
      <c r="II40" s="22"/>
    </row>
    <row r="41" spans="1:243" s="21" customFormat="1" ht="162.75" customHeight="1">
      <c r="A41" s="32">
        <v>29</v>
      </c>
      <c r="B41" s="104" t="s">
        <v>222</v>
      </c>
      <c r="C41" s="63" t="s">
        <v>80</v>
      </c>
      <c r="D41" s="105">
        <v>160</v>
      </c>
      <c r="E41" s="87" t="s">
        <v>161</v>
      </c>
      <c r="F41" s="108">
        <v>252.48384000000001</v>
      </c>
      <c r="G41" s="55"/>
      <c r="H41" s="55"/>
      <c r="I41" s="56" t="s">
        <v>40</v>
      </c>
      <c r="J41" s="57">
        <f t="shared" si="5"/>
        <v>1</v>
      </c>
      <c r="K41" s="58" t="s">
        <v>64</v>
      </c>
      <c r="L41" s="58" t="s">
        <v>7</v>
      </c>
      <c r="M41" s="59"/>
      <c r="N41" s="55"/>
      <c r="O41" s="55"/>
      <c r="P41" s="60"/>
      <c r="Q41" s="55"/>
      <c r="R41" s="55"/>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80">
        <f t="shared" si="6"/>
        <v>40397.4144</v>
      </c>
      <c r="BB41" s="81">
        <f t="shared" si="7"/>
        <v>40397.4144</v>
      </c>
      <c r="BC41" s="61" t="str">
        <f t="shared" si="8"/>
        <v>INR  Forty Thousand Three Hundred &amp; Ninety Seven  and Paise Forty One Only</v>
      </c>
      <c r="BE41" s="62">
        <v>206</v>
      </c>
      <c r="BF41" s="54">
        <v>5839</v>
      </c>
      <c r="BG41" s="67">
        <f t="shared" si="0"/>
        <v>6605.076800000001</v>
      </c>
      <c r="BH41" s="67">
        <f t="shared" si="1"/>
        <v>233.02720000000002</v>
      </c>
      <c r="BJ41" s="86">
        <v>792</v>
      </c>
      <c r="BK41" s="66">
        <f t="shared" si="9"/>
        <v>950.4</v>
      </c>
      <c r="BL41" s="67">
        <f t="shared" si="2"/>
        <v>1075.09248</v>
      </c>
      <c r="BM41" s="95">
        <v>223.2</v>
      </c>
      <c r="BN41" s="67">
        <f t="shared" si="3"/>
        <v>252.48384000000001</v>
      </c>
      <c r="IE41" s="22"/>
      <c r="IF41" s="22"/>
      <c r="IG41" s="22"/>
      <c r="IH41" s="22"/>
      <c r="II41" s="22"/>
    </row>
    <row r="42" spans="1:243" s="21" customFormat="1" ht="67.5" customHeight="1">
      <c r="A42" s="32">
        <v>30</v>
      </c>
      <c r="B42" s="104" t="s">
        <v>165</v>
      </c>
      <c r="C42" s="63" t="s">
        <v>81</v>
      </c>
      <c r="D42" s="105">
        <v>150</v>
      </c>
      <c r="E42" s="87" t="s">
        <v>161</v>
      </c>
      <c r="F42" s="108">
        <v>46.15296</v>
      </c>
      <c r="G42" s="55"/>
      <c r="H42" s="55"/>
      <c r="I42" s="56" t="s">
        <v>40</v>
      </c>
      <c r="J42" s="57">
        <f t="shared" si="5"/>
        <v>1</v>
      </c>
      <c r="K42" s="58" t="s">
        <v>64</v>
      </c>
      <c r="L42" s="58" t="s">
        <v>7</v>
      </c>
      <c r="M42" s="59"/>
      <c r="N42" s="55"/>
      <c r="O42" s="55"/>
      <c r="P42" s="60"/>
      <c r="Q42" s="55"/>
      <c r="R42" s="55"/>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80">
        <f t="shared" si="6"/>
        <v>6922.944</v>
      </c>
      <c r="BB42" s="81">
        <f t="shared" si="7"/>
        <v>6922.944</v>
      </c>
      <c r="BC42" s="61" t="str">
        <f t="shared" si="8"/>
        <v>INR  Six Thousand Nine Hundred &amp; Twenty Two  and Paise Ninety Four Only</v>
      </c>
      <c r="BE42" s="62">
        <v>586</v>
      </c>
      <c r="BF42" s="54">
        <v>674</v>
      </c>
      <c r="BG42" s="67">
        <f t="shared" si="0"/>
        <v>762.4288000000001</v>
      </c>
      <c r="BH42" s="67">
        <f t="shared" si="1"/>
        <v>662.8832000000001</v>
      </c>
      <c r="BJ42" s="86">
        <v>796</v>
      </c>
      <c r="BK42" s="66">
        <f t="shared" si="9"/>
        <v>955.1999999999999</v>
      </c>
      <c r="BL42" s="67">
        <f t="shared" si="2"/>
        <v>1080.52224</v>
      </c>
      <c r="BM42" s="95">
        <v>40.8</v>
      </c>
      <c r="BN42" s="67">
        <f t="shared" si="3"/>
        <v>46.15296</v>
      </c>
      <c r="IE42" s="22"/>
      <c r="IF42" s="22"/>
      <c r="IG42" s="22"/>
      <c r="IH42" s="22"/>
      <c r="II42" s="22"/>
    </row>
    <row r="43" spans="1:243" s="21" customFormat="1" ht="162" customHeight="1">
      <c r="A43" s="32">
        <v>31</v>
      </c>
      <c r="B43" s="104" t="s">
        <v>166</v>
      </c>
      <c r="C43" s="63" t="s">
        <v>82</v>
      </c>
      <c r="D43" s="105">
        <v>389</v>
      </c>
      <c r="E43" s="110" t="s">
        <v>161</v>
      </c>
      <c r="F43" s="108">
        <v>46.695936</v>
      </c>
      <c r="G43" s="55"/>
      <c r="H43" s="55"/>
      <c r="I43" s="56" t="s">
        <v>40</v>
      </c>
      <c r="J43" s="57">
        <f t="shared" si="5"/>
        <v>1</v>
      </c>
      <c r="K43" s="58" t="s">
        <v>64</v>
      </c>
      <c r="L43" s="58" t="s">
        <v>7</v>
      </c>
      <c r="M43" s="59"/>
      <c r="N43" s="55"/>
      <c r="O43" s="55"/>
      <c r="P43" s="60"/>
      <c r="Q43" s="55"/>
      <c r="R43" s="55"/>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80">
        <f t="shared" si="6"/>
        <v>18164.719104</v>
      </c>
      <c r="BB43" s="81">
        <f t="shared" si="7"/>
        <v>18164.719104</v>
      </c>
      <c r="BC43" s="61" t="str">
        <f t="shared" si="8"/>
        <v>INR  Eighteen Thousand One Hundred &amp; Sixty Four  and Paise Seventy Two Only</v>
      </c>
      <c r="BE43" s="62">
        <v>88</v>
      </c>
      <c r="BF43" s="54">
        <v>686</v>
      </c>
      <c r="BG43" s="67">
        <f t="shared" si="0"/>
        <v>776.0032000000001</v>
      </c>
      <c r="BH43" s="67">
        <f t="shared" si="1"/>
        <v>99.54560000000001</v>
      </c>
      <c r="BJ43" s="86">
        <v>655</v>
      </c>
      <c r="BK43" s="66">
        <f t="shared" si="9"/>
        <v>786</v>
      </c>
      <c r="BL43" s="67">
        <f t="shared" si="2"/>
        <v>889.1232000000001</v>
      </c>
      <c r="BM43" s="95">
        <v>41.28</v>
      </c>
      <c r="BN43" s="67">
        <f t="shared" si="3"/>
        <v>46.695936</v>
      </c>
      <c r="IE43" s="22"/>
      <c r="IF43" s="22"/>
      <c r="IG43" s="22"/>
      <c r="IH43" s="22"/>
      <c r="II43" s="22"/>
    </row>
    <row r="44" spans="1:243" s="21" customFormat="1" ht="159.75" customHeight="1">
      <c r="A44" s="32">
        <v>32</v>
      </c>
      <c r="B44" s="104" t="s">
        <v>223</v>
      </c>
      <c r="C44" s="63" t="s">
        <v>83</v>
      </c>
      <c r="D44" s="105">
        <v>389</v>
      </c>
      <c r="E44" s="110" t="s">
        <v>161</v>
      </c>
      <c r="F44" s="108">
        <v>46.695936</v>
      </c>
      <c r="G44" s="55"/>
      <c r="H44" s="55"/>
      <c r="I44" s="56" t="s">
        <v>40</v>
      </c>
      <c r="J44" s="57">
        <f t="shared" si="5"/>
        <v>1</v>
      </c>
      <c r="K44" s="58" t="s">
        <v>64</v>
      </c>
      <c r="L44" s="58" t="s">
        <v>7</v>
      </c>
      <c r="M44" s="59"/>
      <c r="N44" s="55"/>
      <c r="O44" s="55"/>
      <c r="P44" s="60"/>
      <c r="Q44" s="55"/>
      <c r="R44" s="55"/>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80">
        <f t="shared" si="6"/>
        <v>18164.719104</v>
      </c>
      <c r="BB44" s="81">
        <f t="shared" si="7"/>
        <v>18164.719104</v>
      </c>
      <c r="BC44" s="61" t="str">
        <f t="shared" si="8"/>
        <v>INR  Eighteen Thousand One Hundred &amp; Sixty Four  and Paise Seventy Two Only</v>
      </c>
      <c r="BE44" s="62">
        <v>5653</v>
      </c>
      <c r="BF44" s="54">
        <v>698</v>
      </c>
      <c r="BG44" s="67">
        <f t="shared" si="0"/>
        <v>789.5776000000001</v>
      </c>
      <c r="BH44" s="67">
        <f t="shared" si="1"/>
        <v>6394.673600000001</v>
      </c>
      <c r="BJ44" s="86">
        <v>81936</v>
      </c>
      <c r="BK44" s="66">
        <f t="shared" si="9"/>
        <v>98323.2</v>
      </c>
      <c r="BL44" s="67">
        <f t="shared" si="2"/>
        <v>111223.20384000002</v>
      </c>
      <c r="BM44" s="95">
        <v>41.28</v>
      </c>
      <c r="BN44" s="67">
        <f t="shared" si="3"/>
        <v>46.695936</v>
      </c>
      <c r="IE44" s="22"/>
      <c r="IF44" s="22"/>
      <c r="IG44" s="22"/>
      <c r="IH44" s="22"/>
      <c r="II44" s="22"/>
    </row>
    <row r="45" spans="1:243" s="21" customFormat="1" ht="159" customHeight="1">
      <c r="A45" s="32">
        <v>33</v>
      </c>
      <c r="B45" s="104" t="s">
        <v>224</v>
      </c>
      <c r="C45" s="63" t="s">
        <v>84</v>
      </c>
      <c r="D45" s="105">
        <v>389</v>
      </c>
      <c r="E45" s="110" t="s">
        <v>161</v>
      </c>
      <c r="F45" s="108">
        <v>46.695936</v>
      </c>
      <c r="G45" s="55"/>
      <c r="H45" s="55"/>
      <c r="I45" s="56" t="s">
        <v>40</v>
      </c>
      <c r="J45" s="57">
        <f>IF(I45="Less(-)",-1,1)</f>
        <v>1</v>
      </c>
      <c r="K45" s="58" t="s">
        <v>64</v>
      </c>
      <c r="L45" s="58" t="s">
        <v>7</v>
      </c>
      <c r="M45" s="59"/>
      <c r="N45" s="55"/>
      <c r="O45" s="55"/>
      <c r="P45" s="60"/>
      <c r="Q45" s="55"/>
      <c r="R45" s="55"/>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80">
        <f>total_amount_ba($B$2,$D$2,D45,F45,J45,K45,M45)</f>
        <v>18164.719104</v>
      </c>
      <c r="BB45" s="81">
        <f>BA45+SUM(N45:AZ45)</f>
        <v>18164.719104</v>
      </c>
      <c r="BC45" s="61" t="str">
        <f>SpellNumber(L45,BB45)</f>
        <v>INR  Eighteen Thousand One Hundred &amp; Sixty Four  and Paise Seventy Two Only</v>
      </c>
      <c r="BE45" s="62">
        <v>264</v>
      </c>
      <c r="BF45" s="54">
        <v>710</v>
      </c>
      <c r="BG45" s="67">
        <f t="shared" si="0"/>
        <v>803.152</v>
      </c>
      <c r="BH45" s="67">
        <f t="shared" si="1"/>
        <v>298.6368</v>
      </c>
      <c r="BJ45" s="86">
        <v>3016</v>
      </c>
      <c r="BK45" s="66">
        <f t="shared" si="9"/>
        <v>3619.2</v>
      </c>
      <c r="BL45" s="67">
        <f t="shared" si="2"/>
        <v>4094.0390400000006</v>
      </c>
      <c r="BM45" s="95">
        <v>41.28</v>
      </c>
      <c r="BN45" s="67">
        <f t="shared" si="3"/>
        <v>46.695936</v>
      </c>
      <c r="IE45" s="22"/>
      <c r="IF45" s="22"/>
      <c r="IG45" s="22"/>
      <c r="IH45" s="22"/>
      <c r="II45" s="22"/>
    </row>
    <row r="46" spans="1:243" s="21" customFormat="1" ht="194.25" customHeight="1">
      <c r="A46" s="32">
        <v>34</v>
      </c>
      <c r="B46" s="104" t="s">
        <v>225</v>
      </c>
      <c r="C46" s="63" t="s">
        <v>130</v>
      </c>
      <c r="D46" s="105">
        <v>200</v>
      </c>
      <c r="E46" s="87" t="s">
        <v>161</v>
      </c>
      <c r="F46" s="108">
        <v>62.44224000000001</v>
      </c>
      <c r="G46" s="55"/>
      <c r="H46" s="55"/>
      <c r="I46" s="56" t="s">
        <v>40</v>
      </c>
      <c r="J46" s="57">
        <f t="shared" si="5"/>
        <v>1</v>
      </c>
      <c r="K46" s="58" t="s">
        <v>64</v>
      </c>
      <c r="L46" s="58" t="s">
        <v>7</v>
      </c>
      <c r="M46" s="59"/>
      <c r="N46" s="55"/>
      <c r="O46" s="55"/>
      <c r="P46" s="60"/>
      <c r="Q46" s="55"/>
      <c r="R46" s="55"/>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80">
        <f t="shared" si="6"/>
        <v>12488.448000000002</v>
      </c>
      <c r="BB46" s="81">
        <f t="shared" si="7"/>
        <v>12488.448000000002</v>
      </c>
      <c r="BC46" s="61" t="str">
        <f t="shared" si="8"/>
        <v>INR  Twelve Thousand Four Hundred &amp; Eighty Eight  and Paise Forty Five Only</v>
      </c>
      <c r="BE46" s="62">
        <v>267.96</v>
      </c>
      <c r="BF46" s="54">
        <v>196</v>
      </c>
      <c r="BG46" s="67">
        <f t="shared" si="0"/>
        <v>221.7152</v>
      </c>
      <c r="BH46" s="67">
        <f t="shared" si="1"/>
        <v>303.116352</v>
      </c>
      <c r="BJ46" s="86">
        <v>2701</v>
      </c>
      <c r="BK46" s="66">
        <f t="shared" si="9"/>
        <v>3241.2</v>
      </c>
      <c r="BL46" s="67">
        <f t="shared" si="2"/>
        <v>3666.4454400000004</v>
      </c>
      <c r="BM46" s="95">
        <v>55.2</v>
      </c>
      <c r="BN46" s="67">
        <f t="shared" si="3"/>
        <v>62.44224000000001</v>
      </c>
      <c r="IE46" s="22"/>
      <c r="IF46" s="22"/>
      <c r="IG46" s="22"/>
      <c r="IH46" s="22"/>
      <c r="II46" s="22"/>
    </row>
    <row r="47" spans="1:243" s="21" customFormat="1" ht="184.5" customHeight="1">
      <c r="A47" s="32">
        <v>35</v>
      </c>
      <c r="B47" s="104" t="s">
        <v>226</v>
      </c>
      <c r="C47" s="63" t="s">
        <v>131</v>
      </c>
      <c r="D47" s="105">
        <v>200</v>
      </c>
      <c r="E47" s="87" t="s">
        <v>161</v>
      </c>
      <c r="F47" s="108">
        <v>63.403760000000005</v>
      </c>
      <c r="G47" s="55"/>
      <c r="H47" s="55"/>
      <c r="I47" s="56" t="s">
        <v>40</v>
      </c>
      <c r="J47" s="57">
        <f t="shared" si="5"/>
        <v>1</v>
      </c>
      <c r="K47" s="58" t="s">
        <v>64</v>
      </c>
      <c r="L47" s="58" t="s">
        <v>7</v>
      </c>
      <c r="M47" s="59"/>
      <c r="N47" s="55"/>
      <c r="O47" s="55"/>
      <c r="P47" s="60"/>
      <c r="Q47" s="55"/>
      <c r="R47" s="55"/>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80">
        <f t="shared" si="6"/>
        <v>12680.752</v>
      </c>
      <c r="BB47" s="81">
        <f t="shared" si="7"/>
        <v>12680.752</v>
      </c>
      <c r="BC47" s="61" t="str">
        <f t="shared" si="8"/>
        <v>INR  Twelve Thousand Six Hundred &amp; Eighty  and Paise Seventy Five Only</v>
      </c>
      <c r="BE47" s="62">
        <v>271.98</v>
      </c>
      <c r="BF47" s="54">
        <v>1012</v>
      </c>
      <c r="BG47" s="67">
        <f t="shared" si="0"/>
        <v>1144.7744</v>
      </c>
      <c r="BH47" s="67">
        <f t="shared" si="1"/>
        <v>307.66377600000004</v>
      </c>
      <c r="BJ47" s="86">
        <v>466</v>
      </c>
      <c r="BK47" s="66">
        <f t="shared" si="9"/>
        <v>559.1999999999999</v>
      </c>
      <c r="BL47" s="67">
        <f t="shared" si="2"/>
        <v>632.56704</v>
      </c>
      <c r="BM47" s="95">
        <v>56.05</v>
      </c>
      <c r="BN47" s="67">
        <f t="shared" si="3"/>
        <v>63.403760000000005</v>
      </c>
      <c r="IE47" s="22"/>
      <c r="IF47" s="22"/>
      <c r="IG47" s="22"/>
      <c r="IH47" s="22"/>
      <c r="II47" s="22"/>
    </row>
    <row r="48" spans="1:243" s="21" customFormat="1" ht="190.5" customHeight="1">
      <c r="A48" s="32">
        <v>36</v>
      </c>
      <c r="B48" s="104" t="s">
        <v>227</v>
      </c>
      <c r="C48" s="63" t="s">
        <v>85</v>
      </c>
      <c r="D48" s="105">
        <v>200</v>
      </c>
      <c r="E48" s="87" t="s">
        <v>161</v>
      </c>
      <c r="F48" s="108">
        <v>64.36528</v>
      </c>
      <c r="G48" s="55"/>
      <c r="H48" s="55"/>
      <c r="I48" s="56" t="s">
        <v>40</v>
      </c>
      <c r="J48" s="57">
        <f t="shared" si="5"/>
        <v>1</v>
      </c>
      <c r="K48" s="58" t="s">
        <v>64</v>
      </c>
      <c r="L48" s="58" t="s">
        <v>7</v>
      </c>
      <c r="M48" s="59"/>
      <c r="N48" s="55"/>
      <c r="O48" s="55"/>
      <c r="P48" s="60"/>
      <c r="Q48" s="55"/>
      <c r="R48" s="55"/>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80">
        <f t="shared" si="6"/>
        <v>12873.056</v>
      </c>
      <c r="BB48" s="81">
        <f t="shared" si="7"/>
        <v>12873.056</v>
      </c>
      <c r="BC48" s="61" t="str">
        <f t="shared" si="8"/>
        <v>INR  Twelve Thousand Eight Hundred &amp; Seventy Three  and Paise Six Only</v>
      </c>
      <c r="BE48" s="62">
        <v>745</v>
      </c>
      <c r="BF48" s="54">
        <v>1024</v>
      </c>
      <c r="BG48" s="67">
        <f t="shared" si="0"/>
        <v>1158.3488000000002</v>
      </c>
      <c r="BH48" s="67">
        <f t="shared" si="1"/>
        <v>842.7440000000001</v>
      </c>
      <c r="BJ48" s="86">
        <v>82001</v>
      </c>
      <c r="BK48" s="66">
        <f t="shared" si="9"/>
        <v>98401.2</v>
      </c>
      <c r="BL48" s="67">
        <f t="shared" si="2"/>
        <v>111311.43744000001</v>
      </c>
      <c r="BM48" s="95">
        <v>56.9</v>
      </c>
      <c r="BN48" s="67">
        <f t="shared" si="3"/>
        <v>64.36528</v>
      </c>
      <c r="IE48" s="22"/>
      <c r="IF48" s="22"/>
      <c r="IG48" s="22"/>
      <c r="IH48" s="22"/>
      <c r="II48" s="22"/>
    </row>
    <row r="49" spans="1:243" s="21" customFormat="1" ht="128.25" customHeight="1">
      <c r="A49" s="32">
        <v>37</v>
      </c>
      <c r="B49" s="104" t="s">
        <v>167</v>
      </c>
      <c r="C49" s="63" t="s">
        <v>86</v>
      </c>
      <c r="D49" s="105">
        <v>389</v>
      </c>
      <c r="E49" s="110" t="s">
        <v>161</v>
      </c>
      <c r="F49" s="108">
        <v>96.37824</v>
      </c>
      <c r="G49" s="55"/>
      <c r="H49" s="55"/>
      <c r="I49" s="56" t="s">
        <v>40</v>
      </c>
      <c r="J49" s="57">
        <f t="shared" si="5"/>
        <v>1</v>
      </c>
      <c r="K49" s="58" t="s">
        <v>64</v>
      </c>
      <c r="L49" s="58" t="s">
        <v>7</v>
      </c>
      <c r="M49" s="59"/>
      <c r="N49" s="55"/>
      <c r="O49" s="55"/>
      <c r="P49" s="60"/>
      <c r="Q49" s="55"/>
      <c r="R49" s="55"/>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80">
        <f t="shared" si="6"/>
        <v>37491.13536</v>
      </c>
      <c r="BB49" s="81">
        <f t="shared" si="7"/>
        <v>37491.13536</v>
      </c>
      <c r="BC49" s="61" t="str">
        <f t="shared" si="8"/>
        <v>INR  Thirty Seven Thousand Four Hundred &amp; Ninety One  and Paise Fourteen Only</v>
      </c>
      <c r="BE49" s="62">
        <v>750</v>
      </c>
      <c r="BF49" s="54">
        <v>1036</v>
      </c>
      <c r="BG49" s="67">
        <f t="shared" si="0"/>
        <v>1171.9232000000002</v>
      </c>
      <c r="BH49" s="67">
        <f t="shared" si="1"/>
        <v>848.4000000000001</v>
      </c>
      <c r="BJ49" s="86">
        <v>2907</v>
      </c>
      <c r="BK49" s="66">
        <f t="shared" si="9"/>
        <v>3488.4</v>
      </c>
      <c r="BL49" s="67">
        <f t="shared" si="2"/>
        <v>3946.07808</v>
      </c>
      <c r="BM49" s="95">
        <v>85.2</v>
      </c>
      <c r="BN49" s="67">
        <f t="shared" si="3"/>
        <v>96.37824</v>
      </c>
      <c r="IE49" s="22"/>
      <c r="IF49" s="22"/>
      <c r="IG49" s="22"/>
      <c r="IH49" s="22"/>
      <c r="II49" s="22"/>
    </row>
    <row r="50" spans="1:243" s="21" customFormat="1" ht="126.75" customHeight="1">
      <c r="A50" s="32">
        <v>38</v>
      </c>
      <c r="B50" s="104" t="s">
        <v>228</v>
      </c>
      <c r="C50" s="63" t="s">
        <v>87</v>
      </c>
      <c r="D50" s="105">
        <v>389</v>
      </c>
      <c r="E50" s="110" t="s">
        <v>161</v>
      </c>
      <c r="F50" s="108">
        <v>96.37824</v>
      </c>
      <c r="G50" s="55"/>
      <c r="H50" s="55"/>
      <c r="I50" s="56" t="s">
        <v>40</v>
      </c>
      <c r="J50" s="57">
        <f t="shared" si="5"/>
        <v>1</v>
      </c>
      <c r="K50" s="58" t="s">
        <v>64</v>
      </c>
      <c r="L50" s="58" t="s">
        <v>7</v>
      </c>
      <c r="M50" s="59"/>
      <c r="N50" s="55"/>
      <c r="O50" s="55"/>
      <c r="P50" s="60"/>
      <c r="Q50" s="55"/>
      <c r="R50" s="55"/>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80">
        <f t="shared" si="6"/>
        <v>37491.13536</v>
      </c>
      <c r="BB50" s="81">
        <f t="shared" si="7"/>
        <v>37491.13536</v>
      </c>
      <c r="BC50" s="61" t="str">
        <f t="shared" si="8"/>
        <v>INR  Thirty Seven Thousand Four Hundred &amp; Ninety One  and Paise Fourteen Only</v>
      </c>
      <c r="BE50" s="62">
        <v>755</v>
      </c>
      <c r="BF50" s="54">
        <v>1048</v>
      </c>
      <c r="BG50" s="67">
        <f t="shared" si="0"/>
        <v>1185.4976000000001</v>
      </c>
      <c r="BH50" s="67">
        <f t="shared" si="1"/>
        <v>854.0560000000002</v>
      </c>
      <c r="BJ50" s="86">
        <v>10286</v>
      </c>
      <c r="BK50" s="66">
        <f t="shared" si="9"/>
        <v>12343.199999999999</v>
      </c>
      <c r="BL50" s="67">
        <f t="shared" si="2"/>
        <v>13962.627840000001</v>
      </c>
      <c r="BM50" s="95">
        <v>85.2</v>
      </c>
      <c r="BN50" s="67">
        <f t="shared" si="3"/>
        <v>96.37824</v>
      </c>
      <c r="IE50" s="22"/>
      <c r="IF50" s="22"/>
      <c r="IG50" s="22"/>
      <c r="IH50" s="22"/>
      <c r="II50" s="22"/>
    </row>
    <row r="51" spans="1:243" s="21" customFormat="1" ht="122.25" customHeight="1">
      <c r="A51" s="32">
        <v>39</v>
      </c>
      <c r="B51" s="104" t="s">
        <v>229</v>
      </c>
      <c r="C51" s="63" t="s">
        <v>88</v>
      </c>
      <c r="D51" s="105">
        <v>389</v>
      </c>
      <c r="E51" s="110" t="s">
        <v>161</v>
      </c>
      <c r="F51" s="108">
        <v>96.37824</v>
      </c>
      <c r="G51" s="55"/>
      <c r="H51" s="55"/>
      <c r="I51" s="56" t="s">
        <v>40</v>
      </c>
      <c r="J51" s="57">
        <f t="shared" si="5"/>
        <v>1</v>
      </c>
      <c r="K51" s="58" t="s">
        <v>64</v>
      </c>
      <c r="L51" s="58" t="s">
        <v>7</v>
      </c>
      <c r="M51" s="59"/>
      <c r="N51" s="55"/>
      <c r="O51" s="55"/>
      <c r="P51" s="60"/>
      <c r="Q51" s="55"/>
      <c r="R51" s="55"/>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80">
        <f t="shared" si="6"/>
        <v>37491.13536</v>
      </c>
      <c r="BB51" s="81">
        <f t="shared" si="7"/>
        <v>37491.13536</v>
      </c>
      <c r="BC51" s="61" t="str">
        <f t="shared" si="8"/>
        <v>INR  Thirty Seven Thousand Four Hundred &amp; Ninety One  and Paise Fourteen Only</v>
      </c>
      <c r="BE51" s="62">
        <v>750</v>
      </c>
      <c r="BF51" s="54">
        <v>224</v>
      </c>
      <c r="BG51" s="67">
        <f t="shared" si="0"/>
        <v>253.38880000000003</v>
      </c>
      <c r="BH51" s="67">
        <f t="shared" si="1"/>
        <v>848.4000000000001</v>
      </c>
      <c r="BJ51" s="86">
        <v>655</v>
      </c>
      <c r="BK51" s="66">
        <f t="shared" si="9"/>
        <v>786</v>
      </c>
      <c r="BL51" s="67">
        <f t="shared" si="2"/>
        <v>889.1232000000001</v>
      </c>
      <c r="BM51" s="95">
        <v>85.2</v>
      </c>
      <c r="BN51" s="67">
        <f t="shared" si="3"/>
        <v>96.37824</v>
      </c>
      <c r="IE51" s="22"/>
      <c r="IF51" s="22"/>
      <c r="IG51" s="22"/>
      <c r="IH51" s="22"/>
      <c r="II51" s="22"/>
    </row>
    <row r="52" spans="1:243" s="21" customFormat="1" ht="203.25" customHeight="1">
      <c r="A52" s="32">
        <v>40</v>
      </c>
      <c r="B52" s="104" t="s">
        <v>230</v>
      </c>
      <c r="C52" s="63" t="s">
        <v>89</v>
      </c>
      <c r="D52" s="105">
        <v>200</v>
      </c>
      <c r="E52" s="87" t="s">
        <v>161</v>
      </c>
      <c r="F52" s="108">
        <v>115.3824</v>
      </c>
      <c r="G52" s="55"/>
      <c r="H52" s="55"/>
      <c r="I52" s="56" t="s">
        <v>40</v>
      </c>
      <c r="J52" s="57">
        <f>IF(I52="Less(-)",-1,1)</f>
        <v>1</v>
      </c>
      <c r="K52" s="58" t="s">
        <v>64</v>
      </c>
      <c r="L52" s="58" t="s">
        <v>7</v>
      </c>
      <c r="M52" s="59"/>
      <c r="N52" s="55"/>
      <c r="O52" s="55"/>
      <c r="P52" s="60"/>
      <c r="Q52" s="55"/>
      <c r="R52" s="55"/>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80">
        <f>total_amount_ba($B$2,$D$2,D52,F52,J52,K52,M52)</f>
        <v>23076.48</v>
      </c>
      <c r="BB52" s="81">
        <f>BA52+SUM(N52:AZ52)</f>
        <v>23076.48</v>
      </c>
      <c r="BC52" s="61" t="str">
        <f>SpellNumber(L52,BB52)</f>
        <v>INR  Twenty Three Thousand  &amp;Seventy Six  and Paise Forty Eight Only</v>
      </c>
      <c r="BE52" s="62">
        <v>755</v>
      </c>
      <c r="BF52" s="54">
        <v>1150</v>
      </c>
      <c r="BG52" s="67">
        <f t="shared" si="0"/>
        <v>1300.8800000000003</v>
      </c>
      <c r="BH52" s="67">
        <f t="shared" si="1"/>
        <v>854.0560000000002</v>
      </c>
      <c r="BJ52" s="86">
        <v>125</v>
      </c>
      <c r="BK52" s="66">
        <f t="shared" si="9"/>
        <v>150</v>
      </c>
      <c r="BL52" s="67">
        <f t="shared" si="2"/>
        <v>169.68000000000004</v>
      </c>
      <c r="BM52" s="95">
        <v>102</v>
      </c>
      <c r="BN52" s="67">
        <f t="shared" si="3"/>
        <v>115.3824</v>
      </c>
      <c r="IE52" s="22"/>
      <c r="IF52" s="22"/>
      <c r="IG52" s="22"/>
      <c r="IH52" s="22"/>
      <c r="II52" s="22"/>
    </row>
    <row r="53" spans="1:243" s="21" customFormat="1" ht="207" customHeight="1">
      <c r="A53" s="32">
        <v>41</v>
      </c>
      <c r="B53" s="104" t="s">
        <v>231</v>
      </c>
      <c r="C53" s="63" t="s">
        <v>90</v>
      </c>
      <c r="D53" s="105">
        <v>200</v>
      </c>
      <c r="E53" s="87" t="s">
        <v>161</v>
      </c>
      <c r="F53" s="108">
        <v>116.34392000000001</v>
      </c>
      <c r="G53" s="55"/>
      <c r="H53" s="55"/>
      <c r="I53" s="56" t="s">
        <v>40</v>
      </c>
      <c r="J53" s="57">
        <f t="shared" si="5"/>
        <v>1</v>
      </c>
      <c r="K53" s="58" t="s">
        <v>64</v>
      </c>
      <c r="L53" s="58" t="s">
        <v>7</v>
      </c>
      <c r="M53" s="59"/>
      <c r="N53" s="55"/>
      <c r="O53" s="55"/>
      <c r="P53" s="60"/>
      <c r="Q53" s="55"/>
      <c r="R53" s="55"/>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80">
        <f t="shared" si="6"/>
        <v>23268.784000000003</v>
      </c>
      <c r="BB53" s="81">
        <f t="shared" si="7"/>
        <v>23268.784000000003</v>
      </c>
      <c r="BC53" s="61" t="str">
        <f t="shared" si="8"/>
        <v>INR  Twenty Three Thousand Two Hundred &amp; Sixty Eight  and Paise Seventy Eight Only</v>
      </c>
      <c r="BE53" s="62">
        <v>760</v>
      </c>
      <c r="BF53" s="54">
        <v>1162</v>
      </c>
      <c r="BG53" s="67">
        <f t="shared" si="0"/>
        <v>1314.4544</v>
      </c>
      <c r="BH53" s="67">
        <f t="shared" si="1"/>
        <v>859.7120000000001</v>
      </c>
      <c r="BJ53" s="86">
        <v>30</v>
      </c>
      <c r="BK53" s="66">
        <f t="shared" si="9"/>
        <v>36</v>
      </c>
      <c r="BL53" s="67">
        <f t="shared" si="2"/>
        <v>40.723200000000006</v>
      </c>
      <c r="BM53" s="95">
        <v>102.85</v>
      </c>
      <c r="BN53" s="67">
        <f t="shared" si="3"/>
        <v>116.34392000000001</v>
      </c>
      <c r="IE53" s="22"/>
      <c r="IF53" s="22"/>
      <c r="IG53" s="22"/>
      <c r="IH53" s="22"/>
      <c r="II53" s="22"/>
    </row>
    <row r="54" spans="1:243" s="21" customFormat="1" ht="200.25" customHeight="1">
      <c r="A54" s="32">
        <v>42</v>
      </c>
      <c r="B54" s="104" t="s">
        <v>232</v>
      </c>
      <c r="C54" s="63" t="s">
        <v>91</v>
      </c>
      <c r="D54" s="105">
        <v>200</v>
      </c>
      <c r="E54" s="87" t="s">
        <v>161</v>
      </c>
      <c r="F54" s="108">
        <v>117.30544000000002</v>
      </c>
      <c r="G54" s="55"/>
      <c r="H54" s="55"/>
      <c r="I54" s="56" t="s">
        <v>40</v>
      </c>
      <c r="J54" s="57">
        <f t="shared" si="5"/>
        <v>1</v>
      </c>
      <c r="K54" s="58" t="s">
        <v>64</v>
      </c>
      <c r="L54" s="58" t="s">
        <v>7</v>
      </c>
      <c r="M54" s="59"/>
      <c r="N54" s="55"/>
      <c r="O54" s="55"/>
      <c r="P54" s="60"/>
      <c r="Q54" s="55"/>
      <c r="R54" s="5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80">
        <f t="shared" si="6"/>
        <v>23461.088000000003</v>
      </c>
      <c r="BB54" s="81">
        <f t="shared" si="7"/>
        <v>23461.088000000003</v>
      </c>
      <c r="BC54" s="61" t="str">
        <f t="shared" si="8"/>
        <v>INR  Twenty Three Thousand Four Hundred &amp; Sixty One  and Paise Nine Only</v>
      </c>
      <c r="BE54" s="62">
        <v>186</v>
      </c>
      <c r="BF54" s="54">
        <v>1174</v>
      </c>
      <c r="BG54" s="67">
        <f t="shared" si="0"/>
        <v>1328.0288</v>
      </c>
      <c r="BH54" s="67">
        <f t="shared" si="1"/>
        <v>210.40320000000003</v>
      </c>
      <c r="BJ54" s="86">
        <v>43</v>
      </c>
      <c r="BK54" s="66">
        <f t="shared" si="9"/>
        <v>51.6</v>
      </c>
      <c r="BL54" s="67">
        <f t="shared" si="2"/>
        <v>58.36992000000001</v>
      </c>
      <c r="BM54" s="95">
        <v>103.7</v>
      </c>
      <c r="BN54" s="67">
        <f t="shared" si="3"/>
        <v>117.30544000000002</v>
      </c>
      <c r="IE54" s="22"/>
      <c r="IF54" s="22"/>
      <c r="IG54" s="22"/>
      <c r="IH54" s="22"/>
      <c r="II54" s="22"/>
    </row>
    <row r="55" spans="1:243" s="21" customFormat="1" ht="90" customHeight="1">
      <c r="A55" s="32">
        <v>43</v>
      </c>
      <c r="B55" s="104" t="s">
        <v>168</v>
      </c>
      <c r="C55" s="63" t="s">
        <v>92</v>
      </c>
      <c r="D55" s="105">
        <v>50</v>
      </c>
      <c r="E55" s="87" t="s">
        <v>161</v>
      </c>
      <c r="F55" s="108">
        <v>40.723200000000006</v>
      </c>
      <c r="G55" s="55"/>
      <c r="H55" s="55"/>
      <c r="I55" s="56" t="s">
        <v>40</v>
      </c>
      <c r="J55" s="57">
        <f t="shared" si="5"/>
        <v>1</v>
      </c>
      <c r="K55" s="58" t="s">
        <v>64</v>
      </c>
      <c r="L55" s="58" t="s">
        <v>7</v>
      </c>
      <c r="M55" s="59"/>
      <c r="N55" s="55"/>
      <c r="O55" s="55"/>
      <c r="P55" s="60"/>
      <c r="Q55" s="55"/>
      <c r="R55" s="5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80">
        <f t="shared" si="6"/>
        <v>2036.1600000000003</v>
      </c>
      <c r="BB55" s="81">
        <f t="shared" si="7"/>
        <v>2036.1600000000003</v>
      </c>
      <c r="BC55" s="61" t="str">
        <f t="shared" si="8"/>
        <v>INR  Two Thousand  &amp;Thirty Six  and Paise Sixteen Only</v>
      </c>
      <c r="BE55" s="62">
        <v>190</v>
      </c>
      <c r="BF55" s="54">
        <v>1186</v>
      </c>
      <c r="BG55" s="67">
        <f t="shared" si="0"/>
        <v>1341.6032000000002</v>
      </c>
      <c r="BH55" s="67">
        <f t="shared" si="1"/>
        <v>214.92800000000003</v>
      </c>
      <c r="BJ55" s="86">
        <v>163</v>
      </c>
      <c r="BK55" s="66">
        <f t="shared" si="9"/>
        <v>195.6</v>
      </c>
      <c r="BL55" s="67">
        <f t="shared" si="2"/>
        <v>221.26272</v>
      </c>
      <c r="BM55" s="95">
        <v>36</v>
      </c>
      <c r="BN55" s="67">
        <f t="shared" si="3"/>
        <v>40.723200000000006</v>
      </c>
      <c r="IE55" s="22"/>
      <c r="IF55" s="22"/>
      <c r="IG55" s="22"/>
      <c r="IH55" s="22"/>
      <c r="II55" s="22"/>
    </row>
    <row r="56" spans="1:243" s="21" customFormat="1" ht="85.5" customHeight="1">
      <c r="A56" s="32">
        <v>44</v>
      </c>
      <c r="B56" s="104" t="s">
        <v>233</v>
      </c>
      <c r="C56" s="63" t="s">
        <v>93</v>
      </c>
      <c r="D56" s="105">
        <v>50</v>
      </c>
      <c r="E56" s="87" t="s">
        <v>161</v>
      </c>
      <c r="F56" s="108">
        <v>40.723200000000006</v>
      </c>
      <c r="G56" s="55"/>
      <c r="H56" s="55"/>
      <c r="I56" s="56" t="s">
        <v>40</v>
      </c>
      <c r="J56" s="57">
        <f t="shared" si="5"/>
        <v>1</v>
      </c>
      <c r="K56" s="58" t="s">
        <v>64</v>
      </c>
      <c r="L56" s="58" t="s">
        <v>7</v>
      </c>
      <c r="M56" s="59"/>
      <c r="N56" s="55"/>
      <c r="O56" s="55"/>
      <c r="P56" s="60"/>
      <c r="Q56" s="55"/>
      <c r="R56" s="5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80">
        <f t="shared" si="6"/>
        <v>2036.1600000000003</v>
      </c>
      <c r="BB56" s="81">
        <f t="shared" si="7"/>
        <v>2036.1600000000003</v>
      </c>
      <c r="BC56" s="61" t="str">
        <f t="shared" si="8"/>
        <v>INR  Two Thousand  &amp;Thirty Six  and Paise Sixteen Only</v>
      </c>
      <c r="BE56" s="62">
        <v>194</v>
      </c>
      <c r="BF56" s="54">
        <v>698</v>
      </c>
      <c r="BG56" s="67">
        <f t="shared" si="0"/>
        <v>789.5776000000001</v>
      </c>
      <c r="BH56" s="67">
        <f t="shared" si="1"/>
        <v>219.45280000000002</v>
      </c>
      <c r="BJ56" s="86">
        <v>123</v>
      </c>
      <c r="BK56" s="66">
        <f t="shared" si="9"/>
        <v>147.6</v>
      </c>
      <c r="BL56" s="67">
        <f t="shared" si="2"/>
        <v>166.96512</v>
      </c>
      <c r="BM56" s="95">
        <v>36</v>
      </c>
      <c r="BN56" s="67">
        <f t="shared" si="3"/>
        <v>40.723200000000006</v>
      </c>
      <c r="IE56" s="22"/>
      <c r="IF56" s="22"/>
      <c r="IG56" s="22"/>
      <c r="IH56" s="22"/>
      <c r="II56" s="22"/>
    </row>
    <row r="57" spans="1:243" s="21" customFormat="1" ht="86.25" customHeight="1">
      <c r="A57" s="32">
        <v>45</v>
      </c>
      <c r="B57" s="104" t="s">
        <v>234</v>
      </c>
      <c r="C57" s="63" t="s">
        <v>94</v>
      </c>
      <c r="D57" s="105">
        <v>50</v>
      </c>
      <c r="E57" s="87" t="s">
        <v>161</v>
      </c>
      <c r="F57" s="108">
        <v>40.723200000000006</v>
      </c>
      <c r="G57" s="55"/>
      <c r="H57" s="55"/>
      <c r="I57" s="56" t="s">
        <v>40</v>
      </c>
      <c r="J57" s="57">
        <f t="shared" si="5"/>
        <v>1</v>
      </c>
      <c r="K57" s="58" t="s">
        <v>64</v>
      </c>
      <c r="L57" s="58" t="s">
        <v>7</v>
      </c>
      <c r="M57" s="59"/>
      <c r="N57" s="55"/>
      <c r="O57" s="55"/>
      <c r="P57" s="60"/>
      <c r="Q57" s="55"/>
      <c r="R57" s="5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80">
        <f t="shared" si="6"/>
        <v>2036.1600000000003</v>
      </c>
      <c r="BB57" s="81">
        <f t="shared" si="7"/>
        <v>2036.1600000000003</v>
      </c>
      <c r="BC57" s="61" t="str">
        <f t="shared" si="8"/>
        <v>INR  Two Thousand  &amp;Thirty Six  and Paise Sixteen Only</v>
      </c>
      <c r="BE57" s="62">
        <v>198</v>
      </c>
      <c r="BF57" s="54">
        <v>703</v>
      </c>
      <c r="BG57" s="67">
        <f t="shared" si="0"/>
        <v>795.2336000000001</v>
      </c>
      <c r="BH57" s="67">
        <f t="shared" si="1"/>
        <v>223.97760000000002</v>
      </c>
      <c r="BJ57" s="86">
        <v>79</v>
      </c>
      <c r="BK57" s="66">
        <f t="shared" si="9"/>
        <v>94.8</v>
      </c>
      <c r="BL57" s="67">
        <f t="shared" si="2"/>
        <v>107.23776000000001</v>
      </c>
      <c r="BM57" s="95">
        <v>36</v>
      </c>
      <c r="BN57" s="67">
        <f t="shared" si="3"/>
        <v>40.723200000000006</v>
      </c>
      <c r="IE57" s="22"/>
      <c r="IF57" s="22"/>
      <c r="IG57" s="22"/>
      <c r="IH57" s="22"/>
      <c r="II57" s="22"/>
    </row>
    <row r="58" spans="1:243" s="21" customFormat="1" ht="147.75" customHeight="1">
      <c r="A58" s="32">
        <v>46</v>
      </c>
      <c r="B58" s="104" t="s">
        <v>169</v>
      </c>
      <c r="C58" s="63" t="s">
        <v>95</v>
      </c>
      <c r="D58" s="105">
        <v>50</v>
      </c>
      <c r="E58" s="87" t="s">
        <v>161</v>
      </c>
      <c r="F58" s="108">
        <v>108.5952</v>
      </c>
      <c r="G58" s="55"/>
      <c r="H58" s="55"/>
      <c r="I58" s="56" t="s">
        <v>40</v>
      </c>
      <c r="J58" s="57">
        <f t="shared" si="5"/>
        <v>1</v>
      </c>
      <c r="K58" s="58" t="s">
        <v>64</v>
      </c>
      <c r="L58" s="58" t="s">
        <v>7</v>
      </c>
      <c r="M58" s="59"/>
      <c r="N58" s="55"/>
      <c r="O58" s="55"/>
      <c r="P58" s="60"/>
      <c r="Q58" s="55"/>
      <c r="R58" s="5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80">
        <f t="shared" si="6"/>
        <v>5429.76</v>
      </c>
      <c r="BB58" s="81">
        <f t="shared" si="7"/>
        <v>5429.76</v>
      </c>
      <c r="BC58" s="61" t="str">
        <f t="shared" si="8"/>
        <v>INR  Five Thousand Four Hundred &amp; Twenty Nine  and Paise Seventy Six Only</v>
      </c>
      <c r="BE58" s="62">
        <v>161</v>
      </c>
      <c r="BF58" s="54">
        <v>708</v>
      </c>
      <c r="BG58" s="67">
        <f t="shared" si="0"/>
        <v>800.8896000000001</v>
      </c>
      <c r="BH58" s="67">
        <f t="shared" si="1"/>
        <v>182.12320000000003</v>
      </c>
      <c r="BJ58" s="86">
        <v>16</v>
      </c>
      <c r="BK58" s="66">
        <f t="shared" si="9"/>
        <v>19.2</v>
      </c>
      <c r="BL58" s="67">
        <f t="shared" si="2"/>
        <v>21.719040000000003</v>
      </c>
      <c r="BM58" s="95">
        <v>96</v>
      </c>
      <c r="BN58" s="67">
        <f t="shared" si="3"/>
        <v>108.5952</v>
      </c>
      <c r="IE58" s="22"/>
      <c r="IF58" s="22"/>
      <c r="IG58" s="22"/>
      <c r="IH58" s="22"/>
      <c r="II58" s="22"/>
    </row>
    <row r="59" spans="1:243" s="21" customFormat="1" ht="142.5" customHeight="1">
      <c r="A59" s="32">
        <v>47</v>
      </c>
      <c r="B59" s="104" t="s">
        <v>235</v>
      </c>
      <c r="C59" s="63" t="s">
        <v>96</v>
      </c>
      <c r="D59" s="105">
        <v>50</v>
      </c>
      <c r="E59" s="87" t="s">
        <v>161</v>
      </c>
      <c r="F59" s="108">
        <v>108.5952</v>
      </c>
      <c r="G59" s="55"/>
      <c r="H59" s="55"/>
      <c r="I59" s="56" t="s">
        <v>40</v>
      </c>
      <c r="J59" s="57">
        <f>IF(I59="Less(-)",-1,1)</f>
        <v>1</v>
      </c>
      <c r="K59" s="58" t="s">
        <v>64</v>
      </c>
      <c r="L59" s="58" t="s">
        <v>7</v>
      </c>
      <c r="M59" s="59"/>
      <c r="N59" s="55"/>
      <c r="O59" s="55"/>
      <c r="P59" s="60"/>
      <c r="Q59" s="55"/>
      <c r="R59" s="5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80">
        <f>total_amount_ba($B$2,$D$2,D59,F59,J59,K59,M59)</f>
        <v>5429.76</v>
      </c>
      <c r="BB59" s="81">
        <f>BA59+SUM(N59:AZ59)</f>
        <v>5429.76</v>
      </c>
      <c r="BC59" s="61" t="str">
        <f>SpellNumber(L59,BB59)</f>
        <v>INR  Five Thousand Four Hundred &amp; Twenty Nine  and Paise Seventy Six Only</v>
      </c>
      <c r="BE59" s="62">
        <v>165</v>
      </c>
      <c r="BF59" s="54">
        <v>713</v>
      </c>
      <c r="BG59" s="67">
        <f t="shared" si="0"/>
        <v>806.5456</v>
      </c>
      <c r="BH59" s="67">
        <f t="shared" si="1"/>
        <v>186.64800000000002</v>
      </c>
      <c r="BJ59" s="86">
        <v>480</v>
      </c>
      <c r="BK59" s="66">
        <f t="shared" si="9"/>
        <v>576</v>
      </c>
      <c r="BL59" s="67">
        <f t="shared" si="2"/>
        <v>651.5712000000001</v>
      </c>
      <c r="BM59" s="95">
        <v>96</v>
      </c>
      <c r="BN59" s="67">
        <f t="shared" si="3"/>
        <v>108.5952</v>
      </c>
      <c r="IE59" s="22"/>
      <c r="IF59" s="22"/>
      <c r="IG59" s="22"/>
      <c r="IH59" s="22"/>
      <c r="II59" s="22"/>
    </row>
    <row r="60" spans="1:243" s="21" customFormat="1" ht="145.5" customHeight="1">
      <c r="A60" s="32">
        <v>48</v>
      </c>
      <c r="B60" s="104" t="s">
        <v>236</v>
      </c>
      <c r="C60" s="63" t="s">
        <v>97</v>
      </c>
      <c r="D60" s="105">
        <v>50</v>
      </c>
      <c r="E60" s="87" t="s">
        <v>161</v>
      </c>
      <c r="F60" s="108">
        <v>108.5952</v>
      </c>
      <c r="G60" s="55"/>
      <c r="H60" s="55"/>
      <c r="I60" s="56" t="s">
        <v>40</v>
      </c>
      <c r="J60" s="57">
        <f t="shared" si="5"/>
        <v>1</v>
      </c>
      <c r="K60" s="58" t="s">
        <v>64</v>
      </c>
      <c r="L60" s="58" t="s">
        <v>7</v>
      </c>
      <c r="M60" s="59"/>
      <c r="N60" s="55"/>
      <c r="O60" s="55"/>
      <c r="P60" s="60"/>
      <c r="Q60" s="55"/>
      <c r="R60" s="5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80">
        <f t="shared" si="6"/>
        <v>5429.76</v>
      </c>
      <c r="BB60" s="81">
        <f t="shared" si="7"/>
        <v>5429.76</v>
      </c>
      <c r="BC60" s="61" t="str">
        <f t="shared" si="8"/>
        <v>INR  Five Thousand Four Hundred &amp; Twenty Nine  and Paise Seventy Six Only</v>
      </c>
      <c r="BE60" s="62">
        <v>169</v>
      </c>
      <c r="BF60" s="54">
        <v>703</v>
      </c>
      <c r="BG60" s="67">
        <f t="shared" si="0"/>
        <v>795.2336000000001</v>
      </c>
      <c r="BH60" s="67">
        <f t="shared" si="1"/>
        <v>191.17280000000002</v>
      </c>
      <c r="BJ60" s="86">
        <v>5309</v>
      </c>
      <c r="BK60" s="66">
        <f t="shared" si="9"/>
        <v>6370.8</v>
      </c>
      <c r="BL60" s="67">
        <f t="shared" si="2"/>
        <v>7206.648960000001</v>
      </c>
      <c r="BM60" s="95">
        <v>96</v>
      </c>
      <c r="BN60" s="67">
        <f t="shared" si="3"/>
        <v>108.5952</v>
      </c>
      <c r="IE60" s="22"/>
      <c r="IF60" s="22"/>
      <c r="IG60" s="22"/>
      <c r="IH60" s="22"/>
      <c r="II60" s="22"/>
    </row>
    <row r="61" spans="1:243" s="21" customFormat="1" ht="90" customHeight="1">
      <c r="A61" s="32">
        <v>49</v>
      </c>
      <c r="B61" s="104" t="s">
        <v>170</v>
      </c>
      <c r="C61" s="63" t="s">
        <v>98</v>
      </c>
      <c r="D61" s="105">
        <v>227</v>
      </c>
      <c r="E61" s="87" t="s">
        <v>161</v>
      </c>
      <c r="F61" s="108">
        <v>51.58272000000001</v>
      </c>
      <c r="G61" s="55"/>
      <c r="H61" s="55"/>
      <c r="I61" s="56" t="s">
        <v>40</v>
      </c>
      <c r="J61" s="57">
        <f t="shared" si="5"/>
        <v>1</v>
      </c>
      <c r="K61" s="58" t="s">
        <v>64</v>
      </c>
      <c r="L61" s="58" t="s">
        <v>7</v>
      </c>
      <c r="M61" s="59"/>
      <c r="N61" s="55"/>
      <c r="O61" s="55"/>
      <c r="P61" s="60"/>
      <c r="Q61" s="55"/>
      <c r="R61" s="5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80">
        <f t="shared" si="6"/>
        <v>11709.277440000002</v>
      </c>
      <c r="BB61" s="81">
        <f t="shared" si="7"/>
        <v>11709.277440000002</v>
      </c>
      <c r="BC61" s="61" t="str">
        <f t="shared" si="8"/>
        <v>INR  Eleven Thousand Seven Hundred &amp; Nine  and Paise Twenty Eight Only</v>
      </c>
      <c r="BE61" s="62">
        <v>173</v>
      </c>
      <c r="BF61" s="54">
        <v>708</v>
      </c>
      <c r="BG61" s="67">
        <f t="shared" si="0"/>
        <v>800.8896000000001</v>
      </c>
      <c r="BH61" s="67">
        <f t="shared" si="1"/>
        <v>195.69760000000002</v>
      </c>
      <c r="BJ61" s="86">
        <v>292</v>
      </c>
      <c r="BK61" s="66">
        <f t="shared" si="9"/>
        <v>350.4</v>
      </c>
      <c r="BL61" s="67">
        <f t="shared" si="2"/>
        <v>396.37248000000005</v>
      </c>
      <c r="BM61" s="95">
        <v>45.6</v>
      </c>
      <c r="BN61" s="67">
        <f t="shared" si="3"/>
        <v>51.58272000000001</v>
      </c>
      <c r="IE61" s="22"/>
      <c r="IF61" s="22"/>
      <c r="IG61" s="22"/>
      <c r="IH61" s="22"/>
      <c r="II61" s="22"/>
    </row>
    <row r="62" spans="1:243" s="21" customFormat="1" ht="87" customHeight="1">
      <c r="A62" s="32">
        <v>50</v>
      </c>
      <c r="B62" s="104" t="s">
        <v>237</v>
      </c>
      <c r="C62" s="63" t="s">
        <v>99</v>
      </c>
      <c r="D62" s="105">
        <v>227</v>
      </c>
      <c r="E62" s="87" t="s">
        <v>161</v>
      </c>
      <c r="F62" s="108">
        <v>51.58272000000001</v>
      </c>
      <c r="G62" s="55"/>
      <c r="H62" s="55"/>
      <c r="I62" s="56" t="s">
        <v>40</v>
      </c>
      <c r="J62" s="57">
        <f t="shared" si="5"/>
        <v>1</v>
      </c>
      <c r="K62" s="58" t="s">
        <v>64</v>
      </c>
      <c r="L62" s="58" t="s">
        <v>7</v>
      </c>
      <c r="M62" s="59"/>
      <c r="N62" s="55"/>
      <c r="O62" s="55"/>
      <c r="P62" s="60"/>
      <c r="Q62" s="55"/>
      <c r="R62" s="5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80">
        <f t="shared" si="6"/>
        <v>11709.277440000002</v>
      </c>
      <c r="BB62" s="81">
        <f t="shared" si="7"/>
        <v>11709.277440000002</v>
      </c>
      <c r="BC62" s="61" t="str">
        <f t="shared" si="8"/>
        <v>INR  Eleven Thousand Seven Hundred &amp; Nine  and Paise Twenty Eight Only</v>
      </c>
      <c r="BE62" s="62">
        <v>129</v>
      </c>
      <c r="BF62" s="54">
        <v>713</v>
      </c>
      <c r="BG62" s="67">
        <f t="shared" si="0"/>
        <v>806.5456</v>
      </c>
      <c r="BH62" s="67">
        <f t="shared" si="1"/>
        <v>145.92480000000003</v>
      </c>
      <c r="BJ62" s="86">
        <v>195</v>
      </c>
      <c r="BK62" s="66">
        <f t="shared" si="9"/>
        <v>234</v>
      </c>
      <c r="BL62" s="67">
        <f t="shared" si="2"/>
        <v>264.7008000000001</v>
      </c>
      <c r="BM62" s="95">
        <v>45.6</v>
      </c>
      <c r="BN62" s="67">
        <f t="shared" si="3"/>
        <v>51.58272000000001</v>
      </c>
      <c r="IE62" s="22"/>
      <c r="IF62" s="22"/>
      <c r="IG62" s="22"/>
      <c r="IH62" s="22"/>
      <c r="II62" s="22"/>
    </row>
    <row r="63" spans="1:243" s="21" customFormat="1" ht="90.75" customHeight="1">
      <c r="A63" s="32">
        <v>51</v>
      </c>
      <c r="B63" s="104" t="s">
        <v>238</v>
      </c>
      <c r="C63" s="63" t="s">
        <v>100</v>
      </c>
      <c r="D63" s="105">
        <v>227</v>
      </c>
      <c r="E63" s="87" t="s">
        <v>161</v>
      </c>
      <c r="F63" s="108">
        <v>51.58272000000001</v>
      </c>
      <c r="G63" s="55"/>
      <c r="H63" s="55"/>
      <c r="I63" s="56" t="s">
        <v>40</v>
      </c>
      <c r="J63" s="57">
        <f t="shared" si="5"/>
        <v>1</v>
      </c>
      <c r="K63" s="58" t="s">
        <v>64</v>
      </c>
      <c r="L63" s="58" t="s">
        <v>7</v>
      </c>
      <c r="M63" s="59"/>
      <c r="N63" s="55"/>
      <c r="O63" s="55"/>
      <c r="P63" s="60"/>
      <c r="Q63" s="55"/>
      <c r="R63" s="55"/>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80">
        <f t="shared" si="6"/>
        <v>11709.277440000002</v>
      </c>
      <c r="BB63" s="81">
        <f t="shared" si="7"/>
        <v>11709.277440000002</v>
      </c>
      <c r="BC63" s="61" t="str">
        <f t="shared" si="8"/>
        <v>INR  Eleven Thousand Seven Hundred &amp; Nine  and Paise Twenty Eight Only</v>
      </c>
      <c r="BE63" s="62">
        <v>133</v>
      </c>
      <c r="BF63" s="54">
        <v>718</v>
      </c>
      <c r="BG63" s="67">
        <f t="shared" si="0"/>
        <v>812.2016000000001</v>
      </c>
      <c r="BH63" s="67">
        <f t="shared" si="1"/>
        <v>150.4496</v>
      </c>
      <c r="BJ63" s="86">
        <v>147</v>
      </c>
      <c r="BK63" s="66">
        <f t="shared" si="9"/>
        <v>176.4</v>
      </c>
      <c r="BL63" s="67">
        <f t="shared" si="2"/>
        <v>199.54368000000002</v>
      </c>
      <c r="BM63" s="95">
        <v>45.6</v>
      </c>
      <c r="BN63" s="67">
        <f t="shared" si="3"/>
        <v>51.58272000000001</v>
      </c>
      <c r="IE63" s="22"/>
      <c r="IF63" s="22"/>
      <c r="IG63" s="22"/>
      <c r="IH63" s="22"/>
      <c r="II63" s="22"/>
    </row>
    <row r="64" spans="1:243" s="21" customFormat="1" ht="139.5" customHeight="1">
      <c r="A64" s="32">
        <v>52</v>
      </c>
      <c r="B64" s="104" t="s">
        <v>171</v>
      </c>
      <c r="C64" s="63" t="s">
        <v>101</v>
      </c>
      <c r="D64" s="105">
        <v>227</v>
      </c>
      <c r="E64" s="87" t="s">
        <v>161</v>
      </c>
      <c r="F64" s="108">
        <v>111.31008000000001</v>
      </c>
      <c r="G64" s="55"/>
      <c r="H64" s="55"/>
      <c r="I64" s="56" t="s">
        <v>40</v>
      </c>
      <c r="J64" s="57">
        <f>IF(I64="Less(-)",-1,1)</f>
        <v>1</v>
      </c>
      <c r="K64" s="58" t="s">
        <v>64</v>
      </c>
      <c r="L64" s="58" t="s">
        <v>7</v>
      </c>
      <c r="M64" s="59"/>
      <c r="N64" s="55"/>
      <c r="O64" s="55"/>
      <c r="P64" s="60"/>
      <c r="Q64" s="55"/>
      <c r="R64" s="55"/>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80">
        <f>total_amount_ba($B$2,$D$2,D64,F64,J64,K64,M64)</f>
        <v>25267.388160000002</v>
      </c>
      <c r="BB64" s="81">
        <f>BA64+SUM(N64:AZ64)</f>
        <v>25267.388160000002</v>
      </c>
      <c r="BC64" s="61" t="str">
        <f>SpellNumber(L64,BB64)</f>
        <v>INR  Twenty Five Thousand Two Hundred &amp; Sixty Seven  and Paise Thirty Nine Only</v>
      </c>
      <c r="BE64" s="62">
        <v>137</v>
      </c>
      <c r="BF64" s="54">
        <v>1269</v>
      </c>
      <c r="BG64" s="67">
        <f t="shared" si="0"/>
        <v>1435.4928000000002</v>
      </c>
      <c r="BH64" s="67">
        <f t="shared" si="1"/>
        <v>154.97440000000003</v>
      </c>
      <c r="BJ64" s="86">
        <v>85</v>
      </c>
      <c r="BK64" s="66">
        <f t="shared" si="9"/>
        <v>102</v>
      </c>
      <c r="BL64" s="67">
        <f t="shared" si="2"/>
        <v>115.3824</v>
      </c>
      <c r="BM64" s="95">
        <v>98.4</v>
      </c>
      <c r="BN64" s="67">
        <f t="shared" si="3"/>
        <v>111.31008000000001</v>
      </c>
      <c r="IE64" s="22"/>
      <c r="IF64" s="22"/>
      <c r="IG64" s="22"/>
      <c r="IH64" s="22"/>
      <c r="II64" s="22"/>
    </row>
    <row r="65" spans="1:243" s="21" customFormat="1" ht="147.75" customHeight="1">
      <c r="A65" s="32">
        <v>53</v>
      </c>
      <c r="B65" s="104" t="s">
        <v>239</v>
      </c>
      <c r="C65" s="63" t="s">
        <v>102</v>
      </c>
      <c r="D65" s="105">
        <v>227</v>
      </c>
      <c r="E65" s="87" t="s">
        <v>161</v>
      </c>
      <c r="F65" s="108">
        <v>111.31008000000001</v>
      </c>
      <c r="G65" s="55"/>
      <c r="H65" s="55"/>
      <c r="I65" s="56" t="s">
        <v>40</v>
      </c>
      <c r="J65" s="57">
        <f t="shared" si="5"/>
        <v>1</v>
      </c>
      <c r="K65" s="58" t="s">
        <v>64</v>
      </c>
      <c r="L65" s="58" t="s">
        <v>7</v>
      </c>
      <c r="M65" s="59"/>
      <c r="N65" s="55"/>
      <c r="O65" s="55"/>
      <c r="P65" s="60"/>
      <c r="Q65" s="55"/>
      <c r="R65" s="55"/>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80">
        <f t="shared" si="6"/>
        <v>25267.388160000002</v>
      </c>
      <c r="BB65" s="81">
        <f t="shared" si="7"/>
        <v>25267.388160000002</v>
      </c>
      <c r="BC65" s="61" t="str">
        <f t="shared" si="8"/>
        <v>INR  Twenty Five Thousand Two Hundred &amp; Sixty Seven  and Paise Thirty Nine Only</v>
      </c>
      <c r="BE65" s="62">
        <v>141</v>
      </c>
      <c r="BF65" s="54">
        <v>1274</v>
      </c>
      <c r="BG65" s="67">
        <f t="shared" si="0"/>
        <v>1441.1488000000002</v>
      </c>
      <c r="BH65" s="67">
        <f t="shared" si="1"/>
        <v>159.49920000000003</v>
      </c>
      <c r="BJ65" s="86">
        <v>21</v>
      </c>
      <c r="BK65" s="66">
        <f t="shared" si="9"/>
        <v>25.2</v>
      </c>
      <c r="BL65" s="67">
        <f t="shared" si="2"/>
        <v>28.506240000000002</v>
      </c>
      <c r="BM65" s="95">
        <v>98.4</v>
      </c>
      <c r="BN65" s="67">
        <f t="shared" si="3"/>
        <v>111.31008000000001</v>
      </c>
      <c r="IE65" s="22"/>
      <c r="IF65" s="22"/>
      <c r="IG65" s="22"/>
      <c r="IH65" s="22"/>
      <c r="II65" s="22"/>
    </row>
    <row r="66" spans="1:243" s="21" customFormat="1" ht="141" customHeight="1">
      <c r="A66" s="32">
        <v>54</v>
      </c>
      <c r="B66" s="104" t="s">
        <v>240</v>
      </c>
      <c r="C66" s="63" t="s">
        <v>103</v>
      </c>
      <c r="D66" s="105">
        <v>227</v>
      </c>
      <c r="E66" s="87" t="s">
        <v>161</v>
      </c>
      <c r="F66" s="108">
        <v>111.31008000000001</v>
      </c>
      <c r="G66" s="55"/>
      <c r="H66" s="55"/>
      <c r="I66" s="56" t="s">
        <v>40</v>
      </c>
      <c r="J66" s="57">
        <f t="shared" si="5"/>
        <v>1</v>
      </c>
      <c r="K66" s="58" t="s">
        <v>64</v>
      </c>
      <c r="L66" s="58" t="s">
        <v>7</v>
      </c>
      <c r="M66" s="59"/>
      <c r="N66" s="55"/>
      <c r="O66" s="55"/>
      <c r="P66" s="60"/>
      <c r="Q66" s="55"/>
      <c r="R66" s="55"/>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80">
        <f t="shared" si="6"/>
        <v>25267.388160000002</v>
      </c>
      <c r="BB66" s="81">
        <f t="shared" si="7"/>
        <v>25267.388160000002</v>
      </c>
      <c r="BC66" s="61" t="str">
        <f t="shared" si="8"/>
        <v>INR  Twenty Five Thousand Two Hundred &amp; Sixty Seven  and Paise Thirty Nine Only</v>
      </c>
      <c r="BE66" s="62">
        <v>119</v>
      </c>
      <c r="BF66" s="54">
        <v>1279</v>
      </c>
      <c r="BG66" s="67">
        <f t="shared" si="0"/>
        <v>1446.8048000000003</v>
      </c>
      <c r="BH66" s="67">
        <f t="shared" si="1"/>
        <v>134.6128</v>
      </c>
      <c r="BJ66" s="86">
        <v>33</v>
      </c>
      <c r="BK66" s="66">
        <f t="shared" si="9"/>
        <v>39.6</v>
      </c>
      <c r="BL66" s="67">
        <f t="shared" si="2"/>
        <v>44.79552</v>
      </c>
      <c r="BM66" s="95">
        <v>98.4</v>
      </c>
      <c r="BN66" s="67">
        <f t="shared" si="3"/>
        <v>111.31008000000001</v>
      </c>
      <c r="IE66" s="22"/>
      <c r="IF66" s="22"/>
      <c r="IG66" s="22"/>
      <c r="IH66" s="22"/>
      <c r="II66" s="22"/>
    </row>
    <row r="67" spans="1:243" s="21" customFormat="1" ht="157.5" customHeight="1">
      <c r="A67" s="32">
        <v>55</v>
      </c>
      <c r="B67" s="104" t="s">
        <v>241</v>
      </c>
      <c r="C67" s="63" t="s">
        <v>104</v>
      </c>
      <c r="D67" s="105">
        <v>30</v>
      </c>
      <c r="E67" s="87" t="s">
        <v>161</v>
      </c>
      <c r="F67" s="108">
        <v>1411.7376000000002</v>
      </c>
      <c r="G67" s="55"/>
      <c r="H67" s="55"/>
      <c r="I67" s="56" t="s">
        <v>40</v>
      </c>
      <c r="J67" s="57">
        <f t="shared" si="5"/>
        <v>1</v>
      </c>
      <c r="K67" s="58" t="s">
        <v>64</v>
      </c>
      <c r="L67" s="58" t="s">
        <v>7</v>
      </c>
      <c r="M67" s="59"/>
      <c r="N67" s="55"/>
      <c r="O67" s="55"/>
      <c r="P67" s="60"/>
      <c r="Q67" s="55"/>
      <c r="R67" s="55"/>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80">
        <f t="shared" si="6"/>
        <v>42352.128000000004</v>
      </c>
      <c r="BB67" s="81">
        <f t="shared" si="7"/>
        <v>42352.128000000004</v>
      </c>
      <c r="BC67" s="61" t="str">
        <f t="shared" si="8"/>
        <v>INR  Forty Two Thousand Three Hundred &amp; Fifty Two  and Paise Thirteen Only</v>
      </c>
      <c r="BE67" s="62">
        <v>71907</v>
      </c>
      <c r="BF67" s="54">
        <v>1284</v>
      </c>
      <c r="BG67" s="67">
        <f t="shared" si="0"/>
        <v>1452.4608</v>
      </c>
      <c r="BH67" s="67">
        <f t="shared" si="1"/>
        <v>81341.19840000001</v>
      </c>
      <c r="BJ67" s="86">
        <v>57</v>
      </c>
      <c r="BK67" s="66">
        <f t="shared" si="9"/>
        <v>68.39999999999999</v>
      </c>
      <c r="BL67" s="67">
        <f t="shared" si="2"/>
        <v>77.37408</v>
      </c>
      <c r="BM67" s="95">
        <v>1248</v>
      </c>
      <c r="BN67" s="67">
        <f t="shared" si="3"/>
        <v>1411.7376000000002</v>
      </c>
      <c r="IE67" s="22"/>
      <c r="IF67" s="22"/>
      <c r="IG67" s="22"/>
      <c r="IH67" s="22"/>
      <c r="II67" s="22"/>
    </row>
    <row r="68" spans="1:243" s="21" customFormat="1" ht="165" customHeight="1">
      <c r="A68" s="32">
        <v>56</v>
      </c>
      <c r="B68" s="104" t="s">
        <v>242</v>
      </c>
      <c r="C68" s="63" t="s">
        <v>105</v>
      </c>
      <c r="D68" s="105">
        <v>30</v>
      </c>
      <c r="E68" s="87" t="s">
        <v>161</v>
      </c>
      <c r="F68" s="108">
        <v>1428.0268800000001</v>
      </c>
      <c r="G68" s="55"/>
      <c r="H68" s="55"/>
      <c r="I68" s="56" t="s">
        <v>40</v>
      </c>
      <c r="J68" s="57">
        <f t="shared" si="5"/>
        <v>1</v>
      </c>
      <c r="K68" s="58" t="s">
        <v>64</v>
      </c>
      <c r="L68" s="58" t="s">
        <v>7</v>
      </c>
      <c r="M68" s="59"/>
      <c r="N68" s="55"/>
      <c r="O68" s="55"/>
      <c r="P68" s="60"/>
      <c r="Q68" s="55"/>
      <c r="R68" s="55"/>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80">
        <f t="shared" si="6"/>
        <v>42840.8064</v>
      </c>
      <c r="BB68" s="81">
        <f t="shared" si="7"/>
        <v>42840.8064</v>
      </c>
      <c r="BC68" s="61" t="str">
        <f t="shared" si="8"/>
        <v>INR  Forty Two Thousand Eight Hundred &amp; Forty  and Paise Eighty One Only</v>
      </c>
      <c r="BE68" s="62">
        <v>25</v>
      </c>
      <c r="BF68" s="54">
        <v>2313</v>
      </c>
      <c r="BG68" s="67">
        <f t="shared" si="0"/>
        <v>2616.4656000000004</v>
      </c>
      <c r="BH68" s="67">
        <f t="shared" si="1"/>
        <v>28.280000000000005</v>
      </c>
      <c r="BJ68" s="86">
        <v>84</v>
      </c>
      <c r="BK68" s="66">
        <f t="shared" si="9"/>
        <v>100.8</v>
      </c>
      <c r="BL68" s="67">
        <f t="shared" si="2"/>
        <v>114.02496000000001</v>
      </c>
      <c r="BM68" s="95">
        <v>1262.4</v>
      </c>
      <c r="BN68" s="67">
        <f t="shared" si="3"/>
        <v>1428.0268800000001</v>
      </c>
      <c r="IE68" s="22"/>
      <c r="IF68" s="22"/>
      <c r="IG68" s="22"/>
      <c r="IH68" s="22"/>
      <c r="II68" s="22"/>
    </row>
    <row r="69" spans="1:243" s="21" customFormat="1" ht="156.75" customHeight="1">
      <c r="A69" s="32">
        <v>57</v>
      </c>
      <c r="B69" s="104" t="s">
        <v>243</v>
      </c>
      <c r="C69" s="63" t="s">
        <v>106</v>
      </c>
      <c r="D69" s="105">
        <v>30</v>
      </c>
      <c r="E69" s="87" t="s">
        <v>161</v>
      </c>
      <c r="F69" s="108">
        <v>1444.31616</v>
      </c>
      <c r="G69" s="55"/>
      <c r="H69" s="55"/>
      <c r="I69" s="56" t="s">
        <v>40</v>
      </c>
      <c r="J69" s="57">
        <f>IF(I69="Less(-)",-1,1)</f>
        <v>1</v>
      </c>
      <c r="K69" s="58" t="s">
        <v>64</v>
      </c>
      <c r="L69" s="58" t="s">
        <v>7</v>
      </c>
      <c r="M69" s="59"/>
      <c r="N69" s="55"/>
      <c r="O69" s="55"/>
      <c r="P69" s="60"/>
      <c r="Q69" s="55"/>
      <c r="R69" s="55"/>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80">
        <f>total_amount_ba($B$2,$D$2,D69,F69,J69,K69,M69)</f>
        <v>43329.484800000006</v>
      </c>
      <c r="BB69" s="81">
        <f>BA69+SUM(N69:AZ69)</f>
        <v>43329.484800000006</v>
      </c>
      <c r="BC69" s="61" t="str">
        <f>SpellNumber(L69,BB69)</f>
        <v>INR  Forty Three Thousand Three Hundred &amp; Twenty Nine  and Paise Forty Eight Only</v>
      </c>
      <c r="BE69" s="62">
        <v>2270</v>
      </c>
      <c r="BF69" s="54">
        <v>10021</v>
      </c>
      <c r="BG69" s="67">
        <f t="shared" si="0"/>
        <v>11335.755200000001</v>
      </c>
      <c r="BH69" s="67">
        <f t="shared" si="1"/>
        <v>2567.824</v>
      </c>
      <c r="BJ69" s="86">
        <v>861</v>
      </c>
      <c r="BK69" s="66">
        <f t="shared" si="9"/>
        <v>1033.2</v>
      </c>
      <c r="BL69" s="67">
        <f t="shared" si="2"/>
        <v>1168.7558400000003</v>
      </c>
      <c r="BM69" s="95">
        <v>1276.8</v>
      </c>
      <c r="BN69" s="67">
        <f t="shared" si="3"/>
        <v>1444.31616</v>
      </c>
      <c r="IE69" s="22"/>
      <c r="IF69" s="22"/>
      <c r="IG69" s="22"/>
      <c r="IH69" s="22"/>
      <c r="II69" s="22"/>
    </row>
    <row r="70" spans="1:243" s="21" customFormat="1" ht="60.75" customHeight="1">
      <c r="A70" s="32">
        <v>58</v>
      </c>
      <c r="B70" s="90" t="s">
        <v>244</v>
      </c>
      <c r="C70" s="63" t="s">
        <v>107</v>
      </c>
      <c r="D70" s="105">
        <v>120</v>
      </c>
      <c r="E70" s="87" t="s">
        <v>161</v>
      </c>
      <c r="F70" s="108">
        <v>304.06656000000004</v>
      </c>
      <c r="G70" s="55"/>
      <c r="H70" s="55"/>
      <c r="I70" s="56" t="s">
        <v>40</v>
      </c>
      <c r="J70" s="57">
        <f t="shared" si="5"/>
        <v>1</v>
      </c>
      <c r="K70" s="58" t="s">
        <v>64</v>
      </c>
      <c r="L70" s="58" t="s">
        <v>7</v>
      </c>
      <c r="M70" s="59"/>
      <c r="N70" s="55"/>
      <c r="O70" s="55"/>
      <c r="P70" s="60"/>
      <c r="Q70" s="55"/>
      <c r="R70" s="55"/>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80">
        <f t="shared" si="6"/>
        <v>36487.9872</v>
      </c>
      <c r="BB70" s="81">
        <f t="shared" si="7"/>
        <v>36487.9872</v>
      </c>
      <c r="BC70" s="61" t="str">
        <f t="shared" si="8"/>
        <v>INR  Thirty Six Thousand Four Hundred &amp; Eighty Seven  and Paise Ninety Nine Only</v>
      </c>
      <c r="BE70" s="62">
        <v>477</v>
      </c>
      <c r="BF70" s="54">
        <v>10121.21</v>
      </c>
      <c r="BG70" s="67">
        <f t="shared" si="0"/>
        <v>11449.112752</v>
      </c>
      <c r="BH70" s="67">
        <f t="shared" si="1"/>
        <v>539.5824</v>
      </c>
      <c r="BJ70" s="86">
        <v>815</v>
      </c>
      <c r="BK70" s="66">
        <f t="shared" si="9"/>
        <v>978</v>
      </c>
      <c r="BL70" s="67">
        <f t="shared" si="2"/>
        <v>1106.3136000000002</v>
      </c>
      <c r="BM70" s="95">
        <v>268.8</v>
      </c>
      <c r="BN70" s="67">
        <f t="shared" si="3"/>
        <v>304.06656000000004</v>
      </c>
      <c r="IE70" s="22"/>
      <c r="IF70" s="22"/>
      <c r="IG70" s="22"/>
      <c r="IH70" s="22"/>
      <c r="II70" s="22"/>
    </row>
    <row r="71" spans="1:243" s="21" customFormat="1" ht="48" customHeight="1">
      <c r="A71" s="32">
        <v>59</v>
      </c>
      <c r="B71" s="90" t="s">
        <v>245</v>
      </c>
      <c r="C71" s="63" t="s">
        <v>132</v>
      </c>
      <c r="D71" s="105">
        <v>90</v>
      </c>
      <c r="E71" s="87" t="s">
        <v>161</v>
      </c>
      <c r="F71" s="108">
        <v>236.4208</v>
      </c>
      <c r="G71" s="55"/>
      <c r="H71" s="55"/>
      <c r="I71" s="56" t="s">
        <v>40</v>
      </c>
      <c r="J71" s="57">
        <f t="shared" si="5"/>
        <v>1</v>
      </c>
      <c r="K71" s="58" t="s">
        <v>64</v>
      </c>
      <c r="L71" s="58" t="s">
        <v>7</v>
      </c>
      <c r="M71" s="59"/>
      <c r="N71" s="55"/>
      <c r="O71" s="55"/>
      <c r="P71" s="60"/>
      <c r="Q71" s="55"/>
      <c r="R71" s="55"/>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80">
        <f t="shared" si="6"/>
        <v>21277.872000000003</v>
      </c>
      <c r="BB71" s="81">
        <f t="shared" si="7"/>
        <v>21277.872000000003</v>
      </c>
      <c r="BC71" s="61" t="str">
        <f t="shared" si="8"/>
        <v>INR  Twenty One Thousand Two Hundred &amp; Seventy Seven  and Paise Eighty Seven Only</v>
      </c>
      <c r="BE71" s="62">
        <v>2968</v>
      </c>
      <c r="BF71" s="54">
        <v>10222.4221</v>
      </c>
      <c r="BG71" s="67">
        <f t="shared" si="0"/>
        <v>11563.60387952</v>
      </c>
      <c r="BH71" s="67">
        <f t="shared" si="1"/>
        <v>3357.4016</v>
      </c>
      <c r="BJ71" s="86">
        <v>3788</v>
      </c>
      <c r="BK71" s="66">
        <f t="shared" si="9"/>
        <v>4545.599999999999</v>
      </c>
      <c r="BL71" s="67">
        <f t="shared" si="2"/>
        <v>5141.98272</v>
      </c>
      <c r="BM71" s="95">
        <v>209</v>
      </c>
      <c r="BN71" s="67">
        <f t="shared" si="3"/>
        <v>236.4208</v>
      </c>
      <c r="IE71" s="22"/>
      <c r="IF71" s="22"/>
      <c r="IG71" s="22"/>
      <c r="IH71" s="22"/>
      <c r="II71" s="22"/>
    </row>
    <row r="72" spans="1:243" s="21" customFormat="1" ht="72.75" customHeight="1">
      <c r="A72" s="32">
        <v>60</v>
      </c>
      <c r="B72" s="104" t="s">
        <v>246</v>
      </c>
      <c r="C72" s="63" t="s">
        <v>108</v>
      </c>
      <c r="D72" s="105">
        <v>75</v>
      </c>
      <c r="E72" s="87" t="s">
        <v>247</v>
      </c>
      <c r="F72" s="108">
        <v>253.38880000000003</v>
      </c>
      <c r="G72" s="55"/>
      <c r="H72" s="55"/>
      <c r="I72" s="56" t="s">
        <v>40</v>
      </c>
      <c r="J72" s="57">
        <f t="shared" si="5"/>
        <v>1</v>
      </c>
      <c r="K72" s="58" t="s">
        <v>64</v>
      </c>
      <c r="L72" s="58" t="s">
        <v>7</v>
      </c>
      <c r="M72" s="59"/>
      <c r="N72" s="55"/>
      <c r="O72" s="55"/>
      <c r="P72" s="60"/>
      <c r="Q72" s="55"/>
      <c r="R72" s="55"/>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80">
        <f t="shared" si="6"/>
        <v>19004.160000000003</v>
      </c>
      <c r="BB72" s="81">
        <f t="shared" si="7"/>
        <v>19004.160000000003</v>
      </c>
      <c r="BC72" s="61" t="str">
        <f t="shared" si="8"/>
        <v>INR  Nineteen Thousand  &amp;Four  and Paise Sixteen Only</v>
      </c>
      <c r="BE72" s="62">
        <v>47</v>
      </c>
      <c r="BF72" s="54">
        <v>10324.646321</v>
      </c>
      <c r="BG72" s="67">
        <f t="shared" si="0"/>
        <v>11679.239918315203</v>
      </c>
      <c r="BH72" s="67">
        <f t="shared" si="1"/>
        <v>53.16640000000001</v>
      </c>
      <c r="BJ72" s="86">
        <v>73761</v>
      </c>
      <c r="BK72" s="66">
        <f t="shared" si="9"/>
        <v>88513.2</v>
      </c>
      <c r="BL72" s="67">
        <f t="shared" si="2"/>
        <v>100126.13184</v>
      </c>
      <c r="BM72" s="95">
        <v>224</v>
      </c>
      <c r="BN72" s="67">
        <f t="shared" si="3"/>
        <v>253.38880000000003</v>
      </c>
      <c r="IE72" s="22"/>
      <c r="IF72" s="22"/>
      <c r="IG72" s="22"/>
      <c r="IH72" s="22"/>
      <c r="II72" s="22"/>
    </row>
    <row r="73" spans="1:243" s="21" customFormat="1" ht="273" customHeight="1">
      <c r="A73" s="32">
        <v>61</v>
      </c>
      <c r="B73" s="104" t="s">
        <v>248</v>
      </c>
      <c r="C73" s="63" t="s">
        <v>109</v>
      </c>
      <c r="D73" s="105">
        <v>100</v>
      </c>
      <c r="E73" s="87" t="s">
        <v>161</v>
      </c>
      <c r="F73" s="108">
        <v>1075.09248</v>
      </c>
      <c r="G73" s="55"/>
      <c r="H73" s="55"/>
      <c r="I73" s="56" t="s">
        <v>40</v>
      </c>
      <c r="J73" s="57">
        <f t="shared" si="5"/>
        <v>1</v>
      </c>
      <c r="K73" s="58" t="s">
        <v>64</v>
      </c>
      <c r="L73" s="58" t="s">
        <v>7</v>
      </c>
      <c r="M73" s="59"/>
      <c r="N73" s="55"/>
      <c r="O73" s="55"/>
      <c r="P73" s="60"/>
      <c r="Q73" s="55"/>
      <c r="R73" s="55"/>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80">
        <f t="shared" si="6"/>
        <v>107509.248</v>
      </c>
      <c r="BB73" s="81">
        <f t="shared" si="7"/>
        <v>107509.248</v>
      </c>
      <c r="BC73" s="61" t="str">
        <f t="shared" si="8"/>
        <v>INR  One Lakh Seven Thousand Five Hundred &amp; Nine  and Paise Twenty Five Only</v>
      </c>
      <c r="BE73" s="62">
        <v>40</v>
      </c>
      <c r="BF73" s="54">
        <v>4351</v>
      </c>
      <c r="BG73" s="67">
        <f t="shared" si="0"/>
        <v>4921.851200000001</v>
      </c>
      <c r="BH73" s="67">
        <f t="shared" si="1"/>
        <v>45.248000000000005</v>
      </c>
      <c r="BJ73" s="86">
        <v>334</v>
      </c>
      <c r="BK73" s="66">
        <f t="shared" si="9"/>
        <v>400.8</v>
      </c>
      <c r="BL73" s="67">
        <f t="shared" si="2"/>
        <v>453.3849600000001</v>
      </c>
      <c r="BM73" s="95">
        <v>950.4</v>
      </c>
      <c r="BN73" s="67">
        <f t="shared" si="3"/>
        <v>1075.09248</v>
      </c>
      <c r="IE73" s="22"/>
      <c r="IF73" s="22"/>
      <c r="IG73" s="22"/>
      <c r="IH73" s="22"/>
      <c r="II73" s="22"/>
    </row>
    <row r="74" spans="1:243" s="21" customFormat="1" ht="268.5" customHeight="1">
      <c r="A74" s="32">
        <v>62</v>
      </c>
      <c r="B74" s="104" t="s">
        <v>249</v>
      </c>
      <c r="C74" s="63" t="s">
        <v>110</v>
      </c>
      <c r="D74" s="105">
        <v>100</v>
      </c>
      <c r="E74" s="87" t="s">
        <v>161</v>
      </c>
      <c r="F74" s="108">
        <v>1081.8796800000002</v>
      </c>
      <c r="G74" s="55"/>
      <c r="H74" s="55"/>
      <c r="I74" s="56" t="s">
        <v>40</v>
      </c>
      <c r="J74" s="57">
        <f>IF(I74="Less(-)",-1,1)</f>
        <v>1</v>
      </c>
      <c r="K74" s="58" t="s">
        <v>64</v>
      </c>
      <c r="L74" s="58" t="s">
        <v>7</v>
      </c>
      <c r="M74" s="59"/>
      <c r="N74" s="55"/>
      <c r="O74" s="55"/>
      <c r="P74" s="60"/>
      <c r="Q74" s="55"/>
      <c r="R74" s="55"/>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80">
        <f>total_amount_ba($B$2,$D$2,D74,F74,J74,K74,M74)</f>
        <v>108187.96800000002</v>
      </c>
      <c r="BB74" s="81">
        <f>BA74+SUM(N74:AZ74)</f>
        <v>108187.96800000002</v>
      </c>
      <c r="BC74" s="61" t="str">
        <f>SpellNumber(L74,BB74)</f>
        <v>INR  One Lakh Eight Thousand One Hundred &amp; Eighty Seven  and Paise Ninety Seven Only</v>
      </c>
      <c r="BE74" s="62">
        <v>17</v>
      </c>
      <c r="BF74" s="54">
        <v>81936</v>
      </c>
      <c r="BG74" s="67">
        <f t="shared" si="0"/>
        <v>92686.0032</v>
      </c>
      <c r="BH74" s="67">
        <f t="shared" si="1"/>
        <v>19.230400000000003</v>
      </c>
      <c r="BJ74" s="86">
        <v>6719</v>
      </c>
      <c r="BK74" s="66">
        <f t="shared" si="9"/>
        <v>8062.799999999999</v>
      </c>
      <c r="BL74" s="67">
        <f t="shared" si="2"/>
        <v>9120.63936</v>
      </c>
      <c r="BM74" s="95">
        <v>956.4</v>
      </c>
      <c r="BN74" s="67">
        <f t="shared" si="3"/>
        <v>1081.8796800000002</v>
      </c>
      <c r="IE74" s="22"/>
      <c r="IF74" s="22"/>
      <c r="IG74" s="22"/>
      <c r="IH74" s="22"/>
      <c r="II74" s="22"/>
    </row>
    <row r="75" spans="1:243" s="21" customFormat="1" ht="267.75" customHeight="1">
      <c r="A75" s="32">
        <v>63</v>
      </c>
      <c r="B75" s="104" t="s">
        <v>250</v>
      </c>
      <c r="C75" s="63" t="s">
        <v>111</v>
      </c>
      <c r="D75" s="105">
        <v>100</v>
      </c>
      <c r="E75" s="87" t="s">
        <v>161</v>
      </c>
      <c r="F75" s="108">
        <v>1088.6668800000002</v>
      </c>
      <c r="G75" s="55"/>
      <c r="H75" s="55"/>
      <c r="I75" s="56" t="s">
        <v>40</v>
      </c>
      <c r="J75" s="57">
        <f>IF(I75="Less(-)",-1,1)</f>
        <v>1</v>
      </c>
      <c r="K75" s="58" t="s">
        <v>64</v>
      </c>
      <c r="L75" s="58" t="s">
        <v>7</v>
      </c>
      <c r="M75" s="59"/>
      <c r="N75" s="55"/>
      <c r="O75" s="55"/>
      <c r="P75" s="60"/>
      <c r="Q75" s="55"/>
      <c r="R75" s="55"/>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80">
        <f>total_amount_ba($B$2,$D$2,D75,F75,J75,K75,M75)</f>
        <v>108866.68800000002</v>
      </c>
      <c r="BB75" s="81">
        <f>BA75+SUM(N75:AZ75)</f>
        <v>108866.68800000002</v>
      </c>
      <c r="BC75" s="61" t="str">
        <f>SpellNumber(L75,BB75)</f>
        <v>INR  One Lakh Eight Thousand Eight Hundred &amp; Sixty Six  and Paise Sixty Nine Only</v>
      </c>
      <c r="BE75" s="62">
        <v>10021</v>
      </c>
      <c r="BF75" s="54">
        <v>82136</v>
      </c>
      <c r="BG75" s="67">
        <f t="shared" si="0"/>
        <v>92912.24320000001</v>
      </c>
      <c r="BH75" s="67">
        <f t="shared" si="1"/>
        <v>11335.755200000001</v>
      </c>
      <c r="BJ75" s="86">
        <v>119</v>
      </c>
      <c r="BK75" s="66">
        <f t="shared" si="9"/>
        <v>142.79999999999998</v>
      </c>
      <c r="BL75" s="67">
        <f t="shared" si="2"/>
        <v>161.53536</v>
      </c>
      <c r="BM75" s="95">
        <v>962.4</v>
      </c>
      <c r="BN75" s="67">
        <f t="shared" si="3"/>
        <v>1088.6668800000002</v>
      </c>
      <c r="IE75" s="22"/>
      <c r="IF75" s="22"/>
      <c r="IG75" s="22"/>
      <c r="IH75" s="22"/>
      <c r="II75" s="22"/>
    </row>
    <row r="76" spans="1:243" s="21" customFormat="1" ht="276" customHeight="1">
      <c r="A76" s="32">
        <v>64</v>
      </c>
      <c r="B76" s="104" t="s">
        <v>251</v>
      </c>
      <c r="C76" s="63" t="s">
        <v>112</v>
      </c>
      <c r="D76" s="105">
        <v>35</v>
      </c>
      <c r="E76" s="87" t="s">
        <v>161</v>
      </c>
      <c r="F76" s="108">
        <v>1080.52224</v>
      </c>
      <c r="G76" s="55"/>
      <c r="H76" s="55"/>
      <c r="I76" s="56" t="s">
        <v>40</v>
      </c>
      <c r="J76" s="57">
        <f t="shared" si="5"/>
        <v>1</v>
      </c>
      <c r="K76" s="58" t="s">
        <v>64</v>
      </c>
      <c r="L76" s="58" t="s">
        <v>7</v>
      </c>
      <c r="M76" s="59"/>
      <c r="N76" s="55"/>
      <c r="O76" s="55"/>
      <c r="P76" s="60"/>
      <c r="Q76" s="55"/>
      <c r="R76" s="55"/>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80">
        <f t="shared" si="6"/>
        <v>37818.2784</v>
      </c>
      <c r="BB76" s="81">
        <f t="shared" si="7"/>
        <v>37818.2784</v>
      </c>
      <c r="BC76" s="61" t="str">
        <f t="shared" si="8"/>
        <v>INR  Thirty Seven Thousand Eight Hundred &amp; Eighteen  and Paise Twenty Eight Only</v>
      </c>
      <c r="BE76" s="71">
        <v>10121.210000000001</v>
      </c>
      <c r="BF76" s="54">
        <v>82336</v>
      </c>
      <c r="BG76" s="67">
        <f t="shared" si="0"/>
        <v>93138.4832</v>
      </c>
      <c r="BH76" s="67">
        <f t="shared" si="1"/>
        <v>11449.112752000001</v>
      </c>
      <c r="BJ76" s="86">
        <v>21</v>
      </c>
      <c r="BK76" s="66">
        <f t="shared" si="9"/>
        <v>25.2</v>
      </c>
      <c r="BL76" s="67">
        <f t="shared" si="2"/>
        <v>28.506240000000002</v>
      </c>
      <c r="BM76" s="95">
        <v>955.2</v>
      </c>
      <c r="BN76" s="67">
        <f t="shared" si="3"/>
        <v>1080.52224</v>
      </c>
      <c r="IE76" s="22"/>
      <c r="IF76" s="22"/>
      <c r="IG76" s="22"/>
      <c r="IH76" s="22"/>
      <c r="II76" s="22"/>
    </row>
    <row r="77" spans="1:243" s="21" customFormat="1" ht="273.75" customHeight="1">
      <c r="A77" s="32">
        <v>65</v>
      </c>
      <c r="B77" s="104" t="s">
        <v>252</v>
      </c>
      <c r="C77" s="63" t="s">
        <v>133</v>
      </c>
      <c r="D77" s="105">
        <v>35</v>
      </c>
      <c r="E77" s="87" t="s">
        <v>161</v>
      </c>
      <c r="F77" s="108">
        <v>1087.30944</v>
      </c>
      <c r="G77" s="55"/>
      <c r="H77" s="55"/>
      <c r="I77" s="56" t="s">
        <v>40</v>
      </c>
      <c r="J77" s="57">
        <f t="shared" si="5"/>
        <v>1</v>
      </c>
      <c r="K77" s="58" t="s">
        <v>64</v>
      </c>
      <c r="L77" s="58" t="s">
        <v>7</v>
      </c>
      <c r="M77" s="59"/>
      <c r="N77" s="55"/>
      <c r="O77" s="55"/>
      <c r="P77" s="60"/>
      <c r="Q77" s="55"/>
      <c r="R77" s="55"/>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80">
        <f t="shared" si="6"/>
        <v>38055.8304</v>
      </c>
      <c r="BB77" s="81">
        <f t="shared" si="7"/>
        <v>38055.8304</v>
      </c>
      <c r="BC77" s="61" t="str">
        <f t="shared" si="8"/>
        <v>INR  Thirty Eight Thousand  &amp;Fifty Five  and Paise Eighty Three Only</v>
      </c>
      <c r="BE77" s="70">
        <v>10222.422100000002</v>
      </c>
      <c r="BF77" s="54">
        <v>82536</v>
      </c>
      <c r="BG77" s="67">
        <f t="shared" si="0"/>
        <v>93364.72320000001</v>
      </c>
      <c r="BH77" s="67">
        <f t="shared" si="1"/>
        <v>11563.603879520002</v>
      </c>
      <c r="BJ77" s="86">
        <v>11.35</v>
      </c>
      <c r="BK77" s="66">
        <f t="shared" si="9"/>
        <v>13.62</v>
      </c>
      <c r="BL77" s="67">
        <f t="shared" si="2"/>
        <v>15.406944000000001</v>
      </c>
      <c r="BM77" s="95">
        <v>961.2</v>
      </c>
      <c r="BN77" s="67">
        <f t="shared" si="3"/>
        <v>1087.30944</v>
      </c>
      <c r="IE77" s="22"/>
      <c r="IF77" s="22"/>
      <c r="IG77" s="22"/>
      <c r="IH77" s="22"/>
      <c r="II77" s="22"/>
    </row>
    <row r="78" spans="1:243" s="21" customFormat="1" ht="280.5" customHeight="1">
      <c r="A78" s="32">
        <v>66</v>
      </c>
      <c r="B78" s="104" t="s">
        <v>253</v>
      </c>
      <c r="C78" s="63" t="s">
        <v>134</v>
      </c>
      <c r="D78" s="105">
        <v>35</v>
      </c>
      <c r="E78" s="87" t="s">
        <v>161</v>
      </c>
      <c r="F78" s="108">
        <v>1094.0966400000002</v>
      </c>
      <c r="G78" s="55"/>
      <c r="H78" s="55"/>
      <c r="I78" s="56" t="s">
        <v>40</v>
      </c>
      <c r="J78" s="57">
        <f t="shared" si="5"/>
        <v>1</v>
      </c>
      <c r="K78" s="58" t="s">
        <v>64</v>
      </c>
      <c r="L78" s="58" t="s">
        <v>7</v>
      </c>
      <c r="M78" s="59"/>
      <c r="N78" s="55"/>
      <c r="O78" s="55"/>
      <c r="P78" s="60"/>
      <c r="Q78" s="55"/>
      <c r="R78" s="55"/>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80">
        <f t="shared" si="6"/>
        <v>38293.38240000001</v>
      </c>
      <c r="BB78" s="81">
        <f t="shared" si="7"/>
        <v>38293.38240000001</v>
      </c>
      <c r="BC78" s="61" t="str">
        <f t="shared" si="8"/>
        <v>INR  Thirty Eight Thousand Two Hundred &amp; Ninety Three  and Paise Thirty Eight Only</v>
      </c>
      <c r="BE78" s="62">
        <v>4351</v>
      </c>
      <c r="BF78" s="54">
        <v>2659</v>
      </c>
      <c r="BG78" s="67">
        <f t="shared" si="0"/>
        <v>3007.8608000000004</v>
      </c>
      <c r="BH78" s="67">
        <f t="shared" si="1"/>
        <v>4921.851200000001</v>
      </c>
      <c r="BJ78" s="86">
        <v>6.92</v>
      </c>
      <c r="BK78" s="66">
        <f t="shared" si="9"/>
        <v>8.304</v>
      </c>
      <c r="BL78" s="67">
        <f t="shared" si="2"/>
        <v>9.3934848</v>
      </c>
      <c r="BM78" s="95">
        <v>967.2</v>
      </c>
      <c r="BN78" s="67">
        <f t="shared" si="3"/>
        <v>1094.0966400000002</v>
      </c>
      <c r="IE78" s="22"/>
      <c r="IF78" s="22"/>
      <c r="IG78" s="22"/>
      <c r="IH78" s="22"/>
      <c r="II78" s="22"/>
    </row>
    <row r="79" spans="1:243" s="21" customFormat="1" ht="136.5" customHeight="1">
      <c r="A79" s="32">
        <v>67</v>
      </c>
      <c r="B79" s="104" t="s">
        <v>172</v>
      </c>
      <c r="C79" s="63" t="s">
        <v>135</v>
      </c>
      <c r="D79" s="105">
        <v>5</v>
      </c>
      <c r="E79" s="93" t="s">
        <v>173</v>
      </c>
      <c r="F79" s="92">
        <v>889.1232000000001</v>
      </c>
      <c r="G79" s="55"/>
      <c r="H79" s="55"/>
      <c r="I79" s="56" t="s">
        <v>40</v>
      </c>
      <c r="J79" s="57">
        <f aca="true" t="shared" si="10" ref="J79:J103">IF(I79="Less(-)",-1,1)</f>
        <v>1</v>
      </c>
      <c r="K79" s="58" t="s">
        <v>64</v>
      </c>
      <c r="L79" s="58" t="s">
        <v>7</v>
      </c>
      <c r="M79" s="59"/>
      <c r="N79" s="55"/>
      <c r="O79" s="55"/>
      <c r="P79" s="60"/>
      <c r="Q79" s="55"/>
      <c r="R79" s="55"/>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80">
        <f aca="true" t="shared" si="11" ref="BA79:BA103">total_amount_ba($B$2,$D$2,D79,F79,J79,K79,M79)</f>
        <v>4445.616000000001</v>
      </c>
      <c r="BB79" s="81">
        <f aca="true" t="shared" si="12" ref="BB79:BB103">BA79+SUM(N79:AZ79)</f>
        <v>4445.616000000001</v>
      </c>
      <c r="BC79" s="61" t="str">
        <f aca="true" t="shared" si="13" ref="BC79:BC103">SpellNumber(L79,BB79)</f>
        <v>INR  Four Thousand Four Hundred &amp; Forty Five  and Paise Sixty Two Only</v>
      </c>
      <c r="BE79" s="62">
        <v>29</v>
      </c>
      <c r="BF79" s="54">
        <v>2673</v>
      </c>
      <c r="BG79" s="67">
        <f aca="true" t="shared" si="14" ref="BG79:BG97">BF79*1.12*1.01</f>
        <v>3023.6976000000004</v>
      </c>
      <c r="BH79" s="67">
        <f aca="true" t="shared" si="15" ref="BH79:BH97">BE79*1.12*1.01</f>
        <v>32.80480000000001</v>
      </c>
      <c r="BJ79" s="86">
        <v>6471</v>
      </c>
      <c r="BK79" s="66">
        <f t="shared" si="9"/>
        <v>7765.2</v>
      </c>
      <c r="BL79" s="67">
        <f>BK79*1.12*1.01</f>
        <v>8783.994240000002</v>
      </c>
      <c r="BM79" s="98">
        <v>786</v>
      </c>
      <c r="BN79" s="67">
        <f aca="true" t="shared" si="16" ref="BN79:BN142">BM79*1.12*1.01</f>
        <v>889.1232000000001</v>
      </c>
      <c r="IE79" s="22"/>
      <c r="IF79" s="22"/>
      <c r="IG79" s="22"/>
      <c r="IH79" s="22"/>
      <c r="II79" s="22"/>
    </row>
    <row r="80" spans="1:243" s="21" customFormat="1" ht="129.75" customHeight="1">
      <c r="A80" s="32">
        <v>68</v>
      </c>
      <c r="B80" s="104" t="s">
        <v>254</v>
      </c>
      <c r="C80" s="63" t="s">
        <v>136</v>
      </c>
      <c r="D80" s="105">
        <v>5</v>
      </c>
      <c r="E80" s="93" t="s">
        <v>173</v>
      </c>
      <c r="F80" s="92">
        <v>905.4124800000001</v>
      </c>
      <c r="G80" s="55"/>
      <c r="H80" s="55"/>
      <c r="I80" s="56" t="s">
        <v>40</v>
      </c>
      <c r="J80" s="57">
        <f t="shared" si="10"/>
        <v>1</v>
      </c>
      <c r="K80" s="58" t="s">
        <v>64</v>
      </c>
      <c r="L80" s="58" t="s">
        <v>7</v>
      </c>
      <c r="M80" s="59"/>
      <c r="N80" s="55"/>
      <c r="O80" s="55"/>
      <c r="P80" s="60"/>
      <c r="Q80" s="55"/>
      <c r="R80" s="55"/>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80">
        <f t="shared" si="11"/>
        <v>4527.062400000001</v>
      </c>
      <c r="BB80" s="81">
        <f t="shared" si="12"/>
        <v>4527.062400000001</v>
      </c>
      <c r="BC80" s="61" t="str">
        <f t="shared" si="13"/>
        <v>INR  Four Thousand Five Hundred &amp; Twenty Seven  and Paise Six Only</v>
      </c>
      <c r="BE80" s="62">
        <v>38</v>
      </c>
      <c r="BF80" s="54">
        <v>2687</v>
      </c>
      <c r="BG80" s="67">
        <f t="shared" si="14"/>
        <v>3039.5344000000005</v>
      </c>
      <c r="BH80" s="67">
        <f t="shared" si="15"/>
        <v>42.985600000000005</v>
      </c>
      <c r="BJ80" s="86">
        <v>769</v>
      </c>
      <c r="BK80" s="66">
        <f t="shared" si="9"/>
        <v>922.8</v>
      </c>
      <c r="BL80" s="67">
        <f>BK80*1.12*1.01</f>
        <v>1043.87136</v>
      </c>
      <c r="BM80" s="98">
        <v>800.4</v>
      </c>
      <c r="BN80" s="67">
        <f t="shared" si="16"/>
        <v>905.4124800000001</v>
      </c>
      <c r="IE80" s="22"/>
      <c r="IF80" s="22"/>
      <c r="IG80" s="22"/>
      <c r="IH80" s="22"/>
      <c r="II80" s="22"/>
    </row>
    <row r="81" spans="1:243" s="21" customFormat="1" ht="134.25" customHeight="1">
      <c r="A81" s="32">
        <v>69</v>
      </c>
      <c r="B81" s="104" t="s">
        <v>255</v>
      </c>
      <c r="C81" s="63" t="s">
        <v>137</v>
      </c>
      <c r="D81" s="105">
        <v>5</v>
      </c>
      <c r="E81" s="93" t="s">
        <v>173</v>
      </c>
      <c r="F81" s="92">
        <v>921.70176</v>
      </c>
      <c r="G81" s="55"/>
      <c r="H81" s="55"/>
      <c r="I81" s="56" t="s">
        <v>40</v>
      </c>
      <c r="J81" s="57">
        <f t="shared" si="10"/>
        <v>1</v>
      </c>
      <c r="K81" s="58" t="s">
        <v>64</v>
      </c>
      <c r="L81" s="58" t="s">
        <v>7</v>
      </c>
      <c r="M81" s="59"/>
      <c r="N81" s="55"/>
      <c r="O81" s="55"/>
      <c r="P81" s="60"/>
      <c r="Q81" s="55"/>
      <c r="R81" s="55"/>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80">
        <f t="shared" si="11"/>
        <v>4608.5088000000005</v>
      </c>
      <c r="BB81" s="81">
        <f t="shared" si="12"/>
        <v>4608.5088000000005</v>
      </c>
      <c r="BC81" s="61" t="str">
        <f t="shared" si="13"/>
        <v>INR  Four Thousand Six Hundred &amp; Eight  and Paise Fifty One Only</v>
      </c>
      <c r="BE81" s="62">
        <v>129</v>
      </c>
      <c r="BF81" s="54">
        <v>713</v>
      </c>
      <c r="BG81" s="67">
        <f t="shared" si="14"/>
        <v>806.5456</v>
      </c>
      <c r="BH81" s="67">
        <f t="shared" si="15"/>
        <v>145.92480000000003</v>
      </c>
      <c r="BJ81" s="89">
        <v>4132</v>
      </c>
      <c r="BK81" s="66">
        <f>BJ81*1.15</f>
        <v>4751.799999999999</v>
      </c>
      <c r="BL81" s="67">
        <f>BK81*1.12*1.01</f>
        <v>5375.2361599999995</v>
      </c>
      <c r="BM81" s="98">
        <v>814.8</v>
      </c>
      <c r="BN81" s="67">
        <f t="shared" si="16"/>
        <v>921.70176</v>
      </c>
      <c r="IE81" s="22"/>
      <c r="IF81" s="22"/>
      <c r="IG81" s="22"/>
      <c r="IH81" s="22"/>
      <c r="II81" s="22"/>
    </row>
    <row r="82" spans="1:243" s="21" customFormat="1" ht="148.5" customHeight="1">
      <c r="A82" s="32">
        <v>70</v>
      </c>
      <c r="B82" s="104" t="s">
        <v>174</v>
      </c>
      <c r="C82" s="63" t="s">
        <v>113</v>
      </c>
      <c r="D82" s="105">
        <v>0.05</v>
      </c>
      <c r="E82" s="87" t="s">
        <v>175</v>
      </c>
      <c r="F82" s="108">
        <v>111223.20384000002</v>
      </c>
      <c r="G82" s="55"/>
      <c r="H82" s="55"/>
      <c r="I82" s="56" t="s">
        <v>40</v>
      </c>
      <c r="J82" s="57">
        <f t="shared" si="10"/>
        <v>1</v>
      </c>
      <c r="K82" s="58" t="s">
        <v>64</v>
      </c>
      <c r="L82" s="58" t="s">
        <v>7</v>
      </c>
      <c r="M82" s="59"/>
      <c r="N82" s="55"/>
      <c r="O82" s="55"/>
      <c r="P82" s="60"/>
      <c r="Q82" s="55"/>
      <c r="R82" s="55"/>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80">
        <f t="shared" si="11"/>
        <v>5561.160192000001</v>
      </c>
      <c r="BB82" s="81">
        <f t="shared" si="12"/>
        <v>5561.160192000001</v>
      </c>
      <c r="BC82" s="61" t="str">
        <f t="shared" si="13"/>
        <v>INR  Five Thousand Five Hundred &amp; Sixty One  and Paise Sixteen Only</v>
      </c>
      <c r="BE82" s="62">
        <v>133</v>
      </c>
      <c r="BF82" s="54">
        <v>718</v>
      </c>
      <c r="BG82" s="67">
        <f t="shared" si="14"/>
        <v>812.2016000000001</v>
      </c>
      <c r="BH82" s="67">
        <f t="shared" si="15"/>
        <v>150.4496</v>
      </c>
      <c r="BJ82" s="89">
        <v>4386</v>
      </c>
      <c r="BK82" s="66">
        <f aca="true" t="shared" si="17" ref="BK82:BK98">BJ82*1.15</f>
        <v>5043.9</v>
      </c>
      <c r="BL82" s="67">
        <f aca="true" t="shared" si="18" ref="BL82:BL98">BK82*1.12*1.01</f>
        <v>5705.659680000001</v>
      </c>
      <c r="BM82" s="95">
        <v>98323.2</v>
      </c>
      <c r="BN82" s="67">
        <f t="shared" si="16"/>
        <v>111223.20384000002</v>
      </c>
      <c r="IE82" s="22"/>
      <c r="IF82" s="22"/>
      <c r="IG82" s="22"/>
      <c r="IH82" s="22"/>
      <c r="II82" s="22"/>
    </row>
    <row r="83" spans="1:243" s="21" customFormat="1" ht="145.5" customHeight="1">
      <c r="A83" s="32">
        <v>71</v>
      </c>
      <c r="B83" s="104" t="s">
        <v>256</v>
      </c>
      <c r="C83" s="63" t="s">
        <v>114</v>
      </c>
      <c r="D83" s="105">
        <v>0.05</v>
      </c>
      <c r="E83" s="87" t="s">
        <v>175</v>
      </c>
      <c r="F83" s="108">
        <v>111494.69184000001</v>
      </c>
      <c r="G83" s="55"/>
      <c r="H83" s="55"/>
      <c r="I83" s="56" t="s">
        <v>40</v>
      </c>
      <c r="J83" s="57">
        <f t="shared" si="10"/>
        <v>1</v>
      </c>
      <c r="K83" s="58" t="s">
        <v>64</v>
      </c>
      <c r="L83" s="58" t="s">
        <v>7</v>
      </c>
      <c r="M83" s="59"/>
      <c r="N83" s="55"/>
      <c r="O83" s="55"/>
      <c r="P83" s="60"/>
      <c r="Q83" s="55"/>
      <c r="R83" s="55"/>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80">
        <f t="shared" si="11"/>
        <v>5574.734592000001</v>
      </c>
      <c r="BB83" s="81">
        <f t="shared" si="12"/>
        <v>5574.734592000001</v>
      </c>
      <c r="BC83" s="61" t="str">
        <f t="shared" si="13"/>
        <v>INR  Five Thousand Five Hundred &amp; Seventy Four  and Paise Seventy Three Only</v>
      </c>
      <c r="BE83" s="62">
        <v>137</v>
      </c>
      <c r="BF83" s="54">
        <v>1269</v>
      </c>
      <c r="BG83" s="67">
        <f t="shared" si="14"/>
        <v>1435.4928000000002</v>
      </c>
      <c r="BH83" s="67">
        <f t="shared" si="15"/>
        <v>154.97440000000003</v>
      </c>
      <c r="BJ83" s="89">
        <v>139</v>
      </c>
      <c r="BK83" s="66">
        <f t="shared" si="17"/>
        <v>159.85</v>
      </c>
      <c r="BL83" s="67">
        <f t="shared" si="18"/>
        <v>180.82232000000002</v>
      </c>
      <c r="BM83" s="95">
        <v>98563.2</v>
      </c>
      <c r="BN83" s="67">
        <f t="shared" si="16"/>
        <v>111494.69184000001</v>
      </c>
      <c r="IE83" s="22"/>
      <c r="IF83" s="22"/>
      <c r="IG83" s="22"/>
      <c r="IH83" s="22"/>
      <c r="II83" s="22"/>
    </row>
    <row r="84" spans="1:243" s="21" customFormat="1" ht="148.5" customHeight="1">
      <c r="A84" s="32">
        <v>72</v>
      </c>
      <c r="B84" s="104" t="s">
        <v>257</v>
      </c>
      <c r="C84" s="63" t="s">
        <v>115</v>
      </c>
      <c r="D84" s="105">
        <v>0.05</v>
      </c>
      <c r="E84" s="87" t="s">
        <v>175</v>
      </c>
      <c r="F84" s="108">
        <v>111766.17984</v>
      </c>
      <c r="G84" s="55"/>
      <c r="H84" s="55"/>
      <c r="I84" s="56" t="s">
        <v>40</v>
      </c>
      <c r="J84" s="57">
        <f t="shared" si="10"/>
        <v>1</v>
      </c>
      <c r="K84" s="58" t="s">
        <v>64</v>
      </c>
      <c r="L84" s="58" t="s">
        <v>7</v>
      </c>
      <c r="M84" s="59"/>
      <c r="N84" s="55"/>
      <c r="O84" s="55"/>
      <c r="P84" s="60"/>
      <c r="Q84" s="55"/>
      <c r="R84" s="55"/>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80">
        <f t="shared" si="11"/>
        <v>5588.308992</v>
      </c>
      <c r="BB84" s="81">
        <f t="shared" si="12"/>
        <v>5588.308992</v>
      </c>
      <c r="BC84" s="61" t="str">
        <f t="shared" si="13"/>
        <v>INR  Five Thousand Five Hundred &amp; Eighty Eight  and Paise Thirty One Only</v>
      </c>
      <c r="BE84" s="62">
        <v>141</v>
      </c>
      <c r="BF84" s="54">
        <v>1274</v>
      </c>
      <c r="BG84" s="67">
        <f t="shared" si="14"/>
        <v>1441.1488000000002</v>
      </c>
      <c r="BH84" s="67">
        <f t="shared" si="15"/>
        <v>159.49920000000003</v>
      </c>
      <c r="BJ84" s="89">
        <v>65</v>
      </c>
      <c r="BK84" s="66">
        <f t="shared" si="17"/>
        <v>74.75</v>
      </c>
      <c r="BL84" s="67">
        <f t="shared" si="18"/>
        <v>84.55720000000001</v>
      </c>
      <c r="BM84" s="95">
        <v>98803.2</v>
      </c>
      <c r="BN84" s="67">
        <f t="shared" si="16"/>
        <v>111766.17984</v>
      </c>
      <c r="IE84" s="22"/>
      <c r="IF84" s="22"/>
      <c r="IG84" s="22"/>
      <c r="IH84" s="22"/>
      <c r="II84" s="22"/>
    </row>
    <row r="85" spans="1:243" s="21" customFormat="1" ht="213.75" customHeight="1">
      <c r="A85" s="32">
        <v>73</v>
      </c>
      <c r="B85" s="104" t="s">
        <v>176</v>
      </c>
      <c r="C85" s="63" t="s">
        <v>116</v>
      </c>
      <c r="D85" s="105">
        <v>4</v>
      </c>
      <c r="E85" s="87" t="s">
        <v>161</v>
      </c>
      <c r="F85" s="108">
        <v>4094.0390400000006</v>
      </c>
      <c r="G85" s="55"/>
      <c r="H85" s="55"/>
      <c r="I85" s="56" t="s">
        <v>40</v>
      </c>
      <c r="J85" s="57">
        <f t="shared" si="10"/>
        <v>1</v>
      </c>
      <c r="K85" s="58" t="s">
        <v>64</v>
      </c>
      <c r="L85" s="58" t="s">
        <v>7</v>
      </c>
      <c r="M85" s="59"/>
      <c r="N85" s="55"/>
      <c r="O85" s="55"/>
      <c r="P85" s="60"/>
      <c r="Q85" s="55"/>
      <c r="R85" s="55"/>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80">
        <f t="shared" si="11"/>
        <v>16376.156160000002</v>
      </c>
      <c r="BB85" s="81">
        <f t="shared" si="12"/>
        <v>16376.156160000002</v>
      </c>
      <c r="BC85" s="61" t="str">
        <f t="shared" si="13"/>
        <v>INR  Sixteen Thousand Three Hundred &amp; Seventy Six  and Paise Sixteen Only</v>
      </c>
      <c r="BE85" s="62">
        <v>119</v>
      </c>
      <c r="BF85" s="54">
        <v>1279</v>
      </c>
      <c r="BG85" s="67">
        <f t="shared" si="14"/>
        <v>1446.8048000000003</v>
      </c>
      <c r="BH85" s="67">
        <f t="shared" si="15"/>
        <v>134.6128</v>
      </c>
      <c r="BJ85" s="89">
        <v>48</v>
      </c>
      <c r="BK85" s="66">
        <f t="shared" si="17"/>
        <v>55.199999999999996</v>
      </c>
      <c r="BL85" s="67">
        <f t="shared" si="18"/>
        <v>62.44224</v>
      </c>
      <c r="BM85" s="95">
        <v>3619.2</v>
      </c>
      <c r="BN85" s="67">
        <f t="shared" si="16"/>
        <v>4094.0390400000006</v>
      </c>
      <c r="IE85" s="22"/>
      <c r="IF85" s="22"/>
      <c r="IG85" s="22"/>
      <c r="IH85" s="22"/>
      <c r="II85" s="22"/>
    </row>
    <row r="86" spans="1:243" s="21" customFormat="1" ht="217.5" customHeight="1">
      <c r="A86" s="32">
        <v>74</v>
      </c>
      <c r="B86" s="104" t="s">
        <v>258</v>
      </c>
      <c r="C86" s="63" t="s">
        <v>138</v>
      </c>
      <c r="D86" s="105">
        <v>4</v>
      </c>
      <c r="E86" s="87" t="s">
        <v>161</v>
      </c>
      <c r="F86" s="108">
        <v>4113.0432</v>
      </c>
      <c r="G86" s="55"/>
      <c r="H86" s="55"/>
      <c r="I86" s="56" t="s">
        <v>40</v>
      </c>
      <c r="J86" s="57">
        <f t="shared" si="10"/>
        <v>1</v>
      </c>
      <c r="K86" s="58" t="s">
        <v>64</v>
      </c>
      <c r="L86" s="58" t="s">
        <v>7</v>
      </c>
      <c r="M86" s="59"/>
      <c r="N86" s="55"/>
      <c r="O86" s="55"/>
      <c r="P86" s="60"/>
      <c r="Q86" s="55"/>
      <c r="R86" s="55"/>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80">
        <f t="shared" si="11"/>
        <v>16452.1728</v>
      </c>
      <c r="BB86" s="81">
        <f t="shared" si="12"/>
        <v>16452.1728</v>
      </c>
      <c r="BC86" s="61" t="str">
        <f t="shared" si="13"/>
        <v>INR  Sixteen Thousand Four Hundred &amp; Fifty Two  and Paise Seventeen Only</v>
      </c>
      <c r="BE86" s="62">
        <v>71907</v>
      </c>
      <c r="BF86" s="54">
        <v>1284</v>
      </c>
      <c r="BG86" s="67">
        <f t="shared" si="14"/>
        <v>1452.4608</v>
      </c>
      <c r="BH86" s="67">
        <f t="shared" si="15"/>
        <v>81341.19840000001</v>
      </c>
      <c r="BJ86" s="89">
        <v>65</v>
      </c>
      <c r="BK86" s="66">
        <f t="shared" si="17"/>
        <v>74.75</v>
      </c>
      <c r="BL86" s="67">
        <f t="shared" si="18"/>
        <v>84.55720000000001</v>
      </c>
      <c r="BM86" s="95">
        <v>3636</v>
      </c>
      <c r="BN86" s="67">
        <f t="shared" si="16"/>
        <v>4113.0432</v>
      </c>
      <c r="IE86" s="22"/>
      <c r="IF86" s="22"/>
      <c r="IG86" s="22"/>
      <c r="IH86" s="22"/>
      <c r="II86" s="22"/>
    </row>
    <row r="87" spans="1:243" s="21" customFormat="1" ht="213" customHeight="1">
      <c r="A87" s="32">
        <v>75</v>
      </c>
      <c r="B87" s="104" t="s">
        <v>259</v>
      </c>
      <c r="C87" s="63" t="s">
        <v>139</v>
      </c>
      <c r="D87" s="105">
        <v>4</v>
      </c>
      <c r="E87" s="87" t="s">
        <v>161</v>
      </c>
      <c r="F87" s="108">
        <v>4132.0473600000005</v>
      </c>
      <c r="G87" s="55"/>
      <c r="H87" s="55"/>
      <c r="I87" s="56" t="s">
        <v>40</v>
      </c>
      <c r="J87" s="57">
        <f t="shared" si="10"/>
        <v>1</v>
      </c>
      <c r="K87" s="58" t="s">
        <v>64</v>
      </c>
      <c r="L87" s="58" t="s">
        <v>7</v>
      </c>
      <c r="M87" s="59"/>
      <c r="N87" s="55"/>
      <c r="O87" s="55"/>
      <c r="P87" s="60"/>
      <c r="Q87" s="55"/>
      <c r="R87" s="55"/>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80">
        <f t="shared" si="11"/>
        <v>16528.189440000002</v>
      </c>
      <c r="BB87" s="81">
        <f t="shared" si="12"/>
        <v>16528.189440000002</v>
      </c>
      <c r="BC87" s="61" t="str">
        <f t="shared" si="13"/>
        <v>INR  Sixteen Thousand Five Hundred &amp; Twenty Eight  and Paise Nineteen Only</v>
      </c>
      <c r="BE87" s="62">
        <v>25</v>
      </c>
      <c r="BF87" s="54">
        <v>2313</v>
      </c>
      <c r="BG87" s="67">
        <f t="shared" si="14"/>
        <v>2616.4656000000004</v>
      </c>
      <c r="BH87" s="67">
        <f t="shared" si="15"/>
        <v>28.280000000000005</v>
      </c>
      <c r="BJ87" s="89">
        <v>246</v>
      </c>
      <c r="BK87" s="66">
        <f t="shared" si="17"/>
        <v>282.9</v>
      </c>
      <c r="BL87" s="67">
        <f t="shared" si="18"/>
        <v>320.01648</v>
      </c>
      <c r="BM87" s="95">
        <v>3652.8</v>
      </c>
      <c r="BN87" s="67">
        <f t="shared" si="16"/>
        <v>4132.0473600000005</v>
      </c>
      <c r="IE87" s="22"/>
      <c r="IF87" s="22"/>
      <c r="IG87" s="22"/>
      <c r="IH87" s="22"/>
      <c r="II87" s="22"/>
    </row>
    <row r="88" spans="1:243" s="21" customFormat="1" ht="181.5" customHeight="1">
      <c r="A88" s="32">
        <v>76</v>
      </c>
      <c r="B88" s="104" t="s">
        <v>177</v>
      </c>
      <c r="C88" s="63" t="s">
        <v>140</v>
      </c>
      <c r="D88" s="105">
        <v>3</v>
      </c>
      <c r="E88" s="87" t="s">
        <v>161</v>
      </c>
      <c r="F88" s="108">
        <v>3666.4454400000004</v>
      </c>
      <c r="G88" s="55"/>
      <c r="H88" s="55"/>
      <c r="I88" s="56" t="s">
        <v>40</v>
      </c>
      <c r="J88" s="57">
        <f t="shared" si="10"/>
        <v>1</v>
      </c>
      <c r="K88" s="58" t="s">
        <v>64</v>
      </c>
      <c r="L88" s="58" t="s">
        <v>7</v>
      </c>
      <c r="M88" s="59"/>
      <c r="N88" s="55"/>
      <c r="O88" s="55"/>
      <c r="P88" s="60"/>
      <c r="Q88" s="55"/>
      <c r="R88" s="55"/>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80">
        <f t="shared" si="11"/>
        <v>10999.336320000002</v>
      </c>
      <c r="BB88" s="81">
        <f t="shared" si="12"/>
        <v>10999.336320000002</v>
      </c>
      <c r="BC88" s="61" t="str">
        <f t="shared" si="13"/>
        <v>INR  Ten Thousand Nine Hundred &amp; Ninety Nine  and Paise Thirty Four Only</v>
      </c>
      <c r="BE88" s="62">
        <v>2270</v>
      </c>
      <c r="BF88" s="54">
        <v>10021</v>
      </c>
      <c r="BG88" s="67">
        <f t="shared" si="14"/>
        <v>11335.755200000001</v>
      </c>
      <c r="BH88" s="67">
        <f t="shared" si="15"/>
        <v>2567.824</v>
      </c>
      <c r="BJ88" s="89">
        <v>1074</v>
      </c>
      <c r="BK88" s="66">
        <f t="shared" si="17"/>
        <v>1235.1</v>
      </c>
      <c r="BL88" s="67">
        <f t="shared" si="18"/>
        <v>1397.1451200000001</v>
      </c>
      <c r="BM88" s="95">
        <v>3241.2</v>
      </c>
      <c r="BN88" s="67">
        <f t="shared" si="16"/>
        <v>3666.4454400000004</v>
      </c>
      <c r="IE88" s="22"/>
      <c r="IF88" s="22"/>
      <c r="IG88" s="22"/>
      <c r="IH88" s="22"/>
      <c r="II88" s="22"/>
    </row>
    <row r="89" spans="1:243" s="21" customFormat="1" ht="171" customHeight="1">
      <c r="A89" s="32">
        <v>77</v>
      </c>
      <c r="B89" s="104" t="s">
        <v>260</v>
      </c>
      <c r="C89" s="63" t="s">
        <v>141</v>
      </c>
      <c r="D89" s="105">
        <v>3</v>
      </c>
      <c r="E89" s="87" t="s">
        <v>161</v>
      </c>
      <c r="F89" s="108">
        <v>3685.4496000000004</v>
      </c>
      <c r="G89" s="55"/>
      <c r="H89" s="55"/>
      <c r="I89" s="56" t="s">
        <v>40</v>
      </c>
      <c r="J89" s="57">
        <f t="shared" si="10"/>
        <v>1</v>
      </c>
      <c r="K89" s="58" t="s">
        <v>64</v>
      </c>
      <c r="L89" s="58" t="s">
        <v>7</v>
      </c>
      <c r="M89" s="59"/>
      <c r="N89" s="55"/>
      <c r="O89" s="55"/>
      <c r="P89" s="60"/>
      <c r="Q89" s="55"/>
      <c r="R89" s="55"/>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80">
        <f t="shared" si="11"/>
        <v>11056.348800000002</v>
      </c>
      <c r="BB89" s="81">
        <f t="shared" si="12"/>
        <v>11056.348800000002</v>
      </c>
      <c r="BC89" s="61" t="str">
        <f t="shared" si="13"/>
        <v>INR  Eleven Thousand  &amp;Fifty Six  and Paise Thirty Five Only</v>
      </c>
      <c r="BE89" s="62">
        <v>477</v>
      </c>
      <c r="BF89" s="54">
        <v>10121.21</v>
      </c>
      <c r="BG89" s="67">
        <f t="shared" si="14"/>
        <v>11449.112752</v>
      </c>
      <c r="BH89" s="67">
        <f t="shared" si="15"/>
        <v>539.5824</v>
      </c>
      <c r="BJ89" s="89">
        <v>249</v>
      </c>
      <c r="BK89" s="66">
        <f t="shared" si="17"/>
        <v>286.34999999999997</v>
      </c>
      <c r="BL89" s="67">
        <f t="shared" si="18"/>
        <v>323.91911999999996</v>
      </c>
      <c r="BM89" s="95">
        <v>3258</v>
      </c>
      <c r="BN89" s="67">
        <f t="shared" si="16"/>
        <v>3685.4496000000004</v>
      </c>
      <c r="IE89" s="22"/>
      <c r="IF89" s="22"/>
      <c r="IG89" s="22"/>
      <c r="IH89" s="22"/>
      <c r="II89" s="22"/>
    </row>
    <row r="90" spans="1:243" s="21" customFormat="1" ht="180.75" customHeight="1">
      <c r="A90" s="32">
        <v>78</v>
      </c>
      <c r="B90" s="104" t="s">
        <v>261</v>
      </c>
      <c r="C90" s="63" t="s">
        <v>117</v>
      </c>
      <c r="D90" s="105">
        <v>3</v>
      </c>
      <c r="E90" s="87" t="s">
        <v>161</v>
      </c>
      <c r="F90" s="108">
        <v>3704.453760000001</v>
      </c>
      <c r="G90" s="55"/>
      <c r="H90" s="55"/>
      <c r="I90" s="56" t="s">
        <v>40</v>
      </c>
      <c r="J90" s="57">
        <f t="shared" si="10"/>
        <v>1</v>
      </c>
      <c r="K90" s="58" t="s">
        <v>64</v>
      </c>
      <c r="L90" s="58" t="s">
        <v>7</v>
      </c>
      <c r="M90" s="59"/>
      <c r="N90" s="55"/>
      <c r="O90" s="55"/>
      <c r="P90" s="60"/>
      <c r="Q90" s="55"/>
      <c r="R90" s="55"/>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80">
        <f t="shared" si="11"/>
        <v>11113.361280000003</v>
      </c>
      <c r="BB90" s="81">
        <f t="shared" si="12"/>
        <v>11113.361280000003</v>
      </c>
      <c r="BC90" s="61" t="str">
        <f t="shared" si="13"/>
        <v>INR  Eleven Thousand One Hundred &amp; Thirteen  and Paise Thirty Six Only</v>
      </c>
      <c r="BE90" s="62">
        <v>2968</v>
      </c>
      <c r="BF90" s="54">
        <v>10222.4221</v>
      </c>
      <c r="BG90" s="67">
        <f t="shared" si="14"/>
        <v>11563.60387952</v>
      </c>
      <c r="BH90" s="67">
        <f t="shared" si="15"/>
        <v>3357.4016</v>
      </c>
      <c r="BJ90" s="89">
        <v>938</v>
      </c>
      <c r="BK90" s="66">
        <f t="shared" si="17"/>
        <v>1078.6999999999998</v>
      </c>
      <c r="BL90" s="67">
        <f t="shared" si="18"/>
        <v>1220.22544</v>
      </c>
      <c r="BM90" s="95">
        <v>3274.8</v>
      </c>
      <c r="BN90" s="67">
        <f t="shared" si="16"/>
        <v>3704.453760000001</v>
      </c>
      <c r="IE90" s="22"/>
      <c r="IF90" s="22"/>
      <c r="IG90" s="22"/>
      <c r="IH90" s="22"/>
      <c r="II90" s="22"/>
    </row>
    <row r="91" spans="1:243" s="21" customFormat="1" ht="177.75" customHeight="1">
      <c r="A91" s="32">
        <v>79</v>
      </c>
      <c r="B91" s="104" t="s">
        <v>178</v>
      </c>
      <c r="C91" s="63" t="s">
        <v>118</v>
      </c>
      <c r="D91" s="105">
        <v>8</v>
      </c>
      <c r="E91" s="87" t="s">
        <v>179</v>
      </c>
      <c r="F91" s="108">
        <v>632.5670400000001</v>
      </c>
      <c r="G91" s="55"/>
      <c r="H91" s="55"/>
      <c r="I91" s="56" t="s">
        <v>40</v>
      </c>
      <c r="J91" s="57">
        <f t="shared" si="10"/>
        <v>1</v>
      </c>
      <c r="K91" s="58" t="s">
        <v>64</v>
      </c>
      <c r="L91" s="58" t="s">
        <v>7</v>
      </c>
      <c r="M91" s="59"/>
      <c r="N91" s="55"/>
      <c r="O91" s="55"/>
      <c r="P91" s="60"/>
      <c r="Q91" s="55"/>
      <c r="R91" s="55"/>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80">
        <f t="shared" si="11"/>
        <v>5060.536320000001</v>
      </c>
      <c r="BB91" s="81">
        <f t="shared" si="12"/>
        <v>5060.536320000001</v>
      </c>
      <c r="BC91" s="61" t="str">
        <f t="shared" si="13"/>
        <v>INR  Five Thousand  &amp;Sixty  and Paise Fifty Four Only</v>
      </c>
      <c r="BE91" s="62">
        <v>47</v>
      </c>
      <c r="BF91" s="54">
        <v>10324.646321</v>
      </c>
      <c r="BG91" s="67">
        <f t="shared" si="14"/>
        <v>11679.239918315203</v>
      </c>
      <c r="BH91" s="67">
        <f t="shared" si="15"/>
        <v>53.16640000000001</v>
      </c>
      <c r="BJ91" s="89">
        <v>387</v>
      </c>
      <c r="BK91" s="66">
        <f t="shared" si="17"/>
        <v>445.04999999999995</v>
      </c>
      <c r="BL91" s="67">
        <f t="shared" si="18"/>
        <v>503.44056</v>
      </c>
      <c r="BM91" s="95">
        <v>559.2</v>
      </c>
      <c r="BN91" s="67">
        <f t="shared" si="16"/>
        <v>632.5670400000001</v>
      </c>
      <c r="IE91" s="22"/>
      <c r="IF91" s="22"/>
      <c r="IG91" s="22"/>
      <c r="IH91" s="22"/>
      <c r="II91" s="22"/>
    </row>
    <row r="92" spans="1:243" s="21" customFormat="1" ht="174" customHeight="1">
      <c r="A92" s="32">
        <v>80</v>
      </c>
      <c r="B92" s="104" t="s">
        <v>262</v>
      </c>
      <c r="C92" s="63" t="s">
        <v>119</v>
      </c>
      <c r="D92" s="105">
        <v>8</v>
      </c>
      <c r="E92" s="87" t="s">
        <v>179</v>
      </c>
      <c r="F92" s="108">
        <v>632.5670400000001</v>
      </c>
      <c r="G92" s="55"/>
      <c r="H92" s="55"/>
      <c r="I92" s="56" t="s">
        <v>40</v>
      </c>
      <c r="J92" s="57">
        <f t="shared" si="10"/>
        <v>1</v>
      </c>
      <c r="K92" s="58" t="s">
        <v>64</v>
      </c>
      <c r="L92" s="58" t="s">
        <v>7</v>
      </c>
      <c r="M92" s="59"/>
      <c r="N92" s="55"/>
      <c r="O92" s="55"/>
      <c r="P92" s="60"/>
      <c r="Q92" s="55"/>
      <c r="R92" s="55"/>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80">
        <f t="shared" si="11"/>
        <v>5060.536320000001</v>
      </c>
      <c r="BB92" s="81">
        <f t="shared" si="12"/>
        <v>5060.536320000001</v>
      </c>
      <c r="BC92" s="61" t="str">
        <f t="shared" si="13"/>
        <v>INR  Five Thousand  &amp;Sixty  and Paise Fifty Four Only</v>
      </c>
      <c r="BE92" s="62">
        <v>40</v>
      </c>
      <c r="BF92" s="54">
        <v>4351</v>
      </c>
      <c r="BG92" s="67">
        <f t="shared" si="14"/>
        <v>4921.851200000001</v>
      </c>
      <c r="BH92" s="67">
        <f t="shared" si="15"/>
        <v>45.248000000000005</v>
      </c>
      <c r="BJ92" s="89">
        <v>1208</v>
      </c>
      <c r="BK92" s="66">
        <f t="shared" si="17"/>
        <v>1389.1999999999998</v>
      </c>
      <c r="BL92" s="67">
        <f t="shared" si="18"/>
        <v>1571.46304</v>
      </c>
      <c r="BM92" s="95">
        <v>559.2</v>
      </c>
      <c r="BN92" s="67">
        <f t="shared" si="16"/>
        <v>632.5670400000001</v>
      </c>
      <c r="IE92" s="22"/>
      <c r="IF92" s="22"/>
      <c r="IG92" s="22"/>
      <c r="IH92" s="22"/>
      <c r="II92" s="22"/>
    </row>
    <row r="93" spans="1:243" s="21" customFormat="1" ht="177" customHeight="1">
      <c r="A93" s="32">
        <v>81</v>
      </c>
      <c r="B93" s="104" t="s">
        <v>263</v>
      </c>
      <c r="C93" s="63" t="s">
        <v>120</v>
      </c>
      <c r="D93" s="105">
        <v>8</v>
      </c>
      <c r="E93" s="87" t="s">
        <v>179</v>
      </c>
      <c r="F93" s="108">
        <v>632.5670400000001</v>
      </c>
      <c r="G93" s="55"/>
      <c r="H93" s="55"/>
      <c r="I93" s="56" t="s">
        <v>40</v>
      </c>
      <c r="J93" s="57">
        <f t="shared" si="10"/>
        <v>1</v>
      </c>
      <c r="K93" s="58" t="s">
        <v>64</v>
      </c>
      <c r="L93" s="58" t="s">
        <v>7</v>
      </c>
      <c r="M93" s="59"/>
      <c r="N93" s="55"/>
      <c r="O93" s="55"/>
      <c r="P93" s="60"/>
      <c r="Q93" s="55"/>
      <c r="R93" s="55"/>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80">
        <f t="shared" si="11"/>
        <v>5060.536320000001</v>
      </c>
      <c r="BB93" s="81">
        <f t="shared" si="12"/>
        <v>5060.536320000001</v>
      </c>
      <c r="BC93" s="61" t="str">
        <f t="shared" si="13"/>
        <v>INR  Five Thousand  &amp;Sixty  and Paise Fifty Four Only</v>
      </c>
      <c r="BE93" s="62">
        <v>17</v>
      </c>
      <c r="BF93" s="54">
        <v>81936</v>
      </c>
      <c r="BG93" s="67">
        <f t="shared" si="14"/>
        <v>92686.0032</v>
      </c>
      <c r="BH93" s="67">
        <f t="shared" si="15"/>
        <v>19.230400000000003</v>
      </c>
      <c r="BJ93" s="89">
        <v>456</v>
      </c>
      <c r="BK93" s="66">
        <f t="shared" si="17"/>
        <v>524.4</v>
      </c>
      <c r="BL93" s="67">
        <f t="shared" si="18"/>
        <v>593.20128</v>
      </c>
      <c r="BM93" s="95">
        <v>559.2</v>
      </c>
      <c r="BN93" s="67">
        <f t="shared" si="16"/>
        <v>632.5670400000001</v>
      </c>
      <c r="IE93" s="22"/>
      <c r="IF93" s="22"/>
      <c r="IG93" s="22"/>
      <c r="IH93" s="22"/>
      <c r="II93" s="22"/>
    </row>
    <row r="94" spans="1:243" s="21" customFormat="1" ht="141.75" customHeight="1">
      <c r="A94" s="32">
        <v>82</v>
      </c>
      <c r="B94" s="104" t="s">
        <v>181</v>
      </c>
      <c r="C94" s="63" t="s">
        <v>121</v>
      </c>
      <c r="D94" s="105">
        <v>0.1</v>
      </c>
      <c r="E94" s="87" t="s">
        <v>182</v>
      </c>
      <c r="F94" s="108">
        <v>13962.627840000003</v>
      </c>
      <c r="G94" s="55"/>
      <c r="H94" s="55"/>
      <c r="I94" s="56" t="s">
        <v>40</v>
      </c>
      <c r="J94" s="57">
        <f t="shared" si="10"/>
        <v>1</v>
      </c>
      <c r="K94" s="58" t="s">
        <v>64</v>
      </c>
      <c r="L94" s="58" t="s">
        <v>7</v>
      </c>
      <c r="M94" s="59"/>
      <c r="N94" s="55"/>
      <c r="O94" s="55"/>
      <c r="P94" s="60"/>
      <c r="Q94" s="55"/>
      <c r="R94" s="55"/>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80">
        <f t="shared" si="11"/>
        <v>1396.2627840000005</v>
      </c>
      <c r="BB94" s="81">
        <f t="shared" si="12"/>
        <v>1396.2627840000005</v>
      </c>
      <c r="BC94" s="61" t="str">
        <f t="shared" si="13"/>
        <v>INR  One Thousand Three Hundred &amp; Ninety Six  and Paise Twenty Six Only</v>
      </c>
      <c r="BE94" s="62">
        <v>10021</v>
      </c>
      <c r="BF94" s="54">
        <v>82136</v>
      </c>
      <c r="BG94" s="67">
        <f t="shared" si="14"/>
        <v>92912.24320000001</v>
      </c>
      <c r="BH94" s="67">
        <f t="shared" si="15"/>
        <v>11335.755200000001</v>
      </c>
      <c r="BJ94" s="89">
        <v>439</v>
      </c>
      <c r="BK94" s="66">
        <f t="shared" si="17"/>
        <v>504.84999999999997</v>
      </c>
      <c r="BL94" s="67">
        <f t="shared" si="18"/>
        <v>571.08632</v>
      </c>
      <c r="BM94" s="95">
        <v>12343.2</v>
      </c>
      <c r="BN94" s="67">
        <f t="shared" si="16"/>
        <v>13962.627840000003</v>
      </c>
      <c r="IE94" s="22"/>
      <c r="IF94" s="22"/>
      <c r="IG94" s="22"/>
      <c r="IH94" s="22"/>
      <c r="II94" s="22"/>
    </row>
    <row r="95" spans="1:243" s="21" customFormat="1" ht="134.25" customHeight="1">
      <c r="A95" s="32">
        <v>83</v>
      </c>
      <c r="B95" s="104" t="s">
        <v>264</v>
      </c>
      <c r="C95" s="63" t="s">
        <v>142</v>
      </c>
      <c r="D95" s="105">
        <v>0.1</v>
      </c>
      <c r="E95" s="87" t="s">
        <v>182</v>
      </c>
      <c r="F95" s="108">
        <v>14102.251856</v>
      </c>
      <c r="G95" s="55"/>
      <c r="H95" s="55"/>
      <c r="I95" s="56" t="s">
        <v>40</v>
      </c>
      <c r="J95" s="57">
        <f t="shared" si="10"/>
        <v>1</v>
      </c>
      <c r="K95" s="58" t="s">
        <v>64</v>
      </c>
      <c r="L95" s="58" t="s">
        <v>7</v>
      </c>
      <c r="M95" s="59"/>
      <c r="N95" s="55"/>
      <c r="O95" s="55"/>
      <c r="P95" s="60"/>
      <c r="Q95" s="55"/>
      <c r="R95" s="55"/>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80">
        <f t="shared" si="11"/>
        <v>1410.2251856000003</v>
      </c>
      <c r="BB95" s="81">
        <f t="shared" si="12"/>
        <v>1410.2251856000003</v>
      </c>
      <c r="BC95" s="61" t="str">
        <f t="shared" si="13"/>
        <v>INR  One Thousand Four Hundred &amp; Ten  and Paise Twenty Three Only</v>
      </c>
      <c r="BE95" s="71">
        <v>10121.210000000001</v>
      </c>
      <c r="BF95" s="54">
        <v>82336</v>
      </c>
      <c r="BG95" s="67">
        <f t="shared" si="14"/>
        <v>93138.4832</v>
      </c>
      <c r="BH95" s="67">
        <f t="shared" si="15"/>
        <v>11449.112752000001</v>
      </c>
      <c r="BJ95" s="89">
        <v>100</v>
      </c>
      <c r="BK95" s="66">
        <f t="shared" si="17"/>
        <v>114.99999999999999</v>
      </c>
      <c r="BL95" s="67">
        <f t="shared" si="18"/>
        <v>130.088</v>
      </c>
      <c r="BM95" s="95">
        <v>12466.63</v>
      </c>
      <c r="BN95" s="67">
        <f t="shared" si="16"/>
        <v>14102.251856</v>
      </c>
      <c r="IE95" s="22"/>
      <c r="IF95" s="22"/>
      <c r="IG95" s="22"/>
      <c r="IH95" s="22"/>
      <c r="II95" s="22"/>
    </row>
    <row r="96" spans="1:243" s="21" customFormat="1" ht="130.5" customHeight="1">
      <c r="A96" s="32">
        <v>84</v>
      </c>
      <c r="B96" s="104" t="s">
        <v>265</v>
      </c>
      <c r="C96" s="63" t="s">
        <v>122</v>
      </c>
      <c r="D96" s="105">
        <v>0.1</v>
      </c>
      <c r="E96" s="87" t="s">
        <v>182</v>
      </c>
      <c r="F96" s="108">
        <v>14243.27856</v>
      </c>
      <c r="G96" s="55"/>
      <c r="H96" s="55"/>
      <c r="I96" s="56" t="s">
        <v>40</v>
      </c>
      <c r="J96" s="57">
        <f t="shared" si="10"/>
        <v>1</v>
      </c>
      <c r="K96" s="58" t="s">
        <v>64</v>
      </c>
      <c r="L96" s="58" t="s">
        <v>7</v>
      </c>
      <c r="M96" s="59"/>
      <c r="N96" s="55"/>
      <c r="O96" s="55"/>
      <c r="P96" s="60"/>
      <c r="Q96" s="55"/>
      <c r="R96" s="55"/>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80">
        <f t="shared" si="11"/>
        <v>1424.327856</v>
      </c>
      <c r="BB96" s="81">
        <f t="shared" si="12"/>
        <v>1424.327856</v>
      </c>
      <c r="BC96" s="61" t="str">
        <f t="shared" si="13"/>
        <v>INR  One Thousand Four Hundred &amp; Twenty Four  and Paise Thirty Three Only</v>
      </c>
      <c r="BE96" s="70">
        <v>10222.422100000002</v>
      </c>
      <c r="BF96" s="54">
        <v>82536</v>
      </c>
      <c r="BG96" s="67">
        <f t="shared" si="14"/>
        <v>93364.72320000001</v>
      </c>
      <c r="BH96" s="67">
        <f t="shared" si="15"/>
        <v>11563.603879520002</v>
      </c>
      <c r="BJ96" s="89">
        <v>579</v>
      </c>
      <c r="BK96" s="66">
        <f t="shared" si="17"/>
        <v>665.8499999999999</v>
      </c>
      <c r="BL96" s="67">
        <f t="shared" si="18"/>
        <v>753.20952</v>
      </c>
      <c r="BM96" s="95">
        <v>12591.3</v>
      </c>
      <c r="BN96" s="67">
        <f t="shared" si="16"/>
        <v>14243.27856</v>
      </c>
      <c r="IE96" s="22"/>
      <c r="IF96" s="22"/>
      <c r="IG96" s="22"/>
      <c r="IH96" s="22"/>
      <c r="II96" s="22"/>
    </row>
    <row r="97" spans="1:243" s="21" customFormat="1" ht="114" customHeight="1">
      <c r="A97" s="32">
        <v>85</v>
      </c>
      <c r="B97" s="104" t="s">
        <v>183</v>
      </c>
      <c r="C97" s="63" t="s">
        <v>123</v>
      </c>
      <c r="D97" s="105">
        <v>40</v>
      </c>
      <c r="E97" s="87" t="s">
        <v>146</v>
      </c>
      <c r="F97" s="108">
        <v>169.68000000000004</v>
      </c>
      <c r="G97" s="55"/>
      <c r="H97" s="55"/>
      <c r="I97" s="56" t="s">
        <v>40</v>
      </c>
      <c r="J97" s="57">
        <f t="shared" si="10"/>
        <v>1</v>
      </c>
      <c r="K97" s="58" t="s">
        <v>64</v>
      </c>
      <c r="L97" s="58" t="s">
        <v>7</v>
      </c>
      <c r="M97" s="59"/>
      <c r="N97" s="55"/>
      <c r="O97" s="55"/>
      <c r="P97" s="60"/>
      <c r="Q97" s="55"/>
      <c r="R97" s="55"/>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80">
        <f t="shared" si="11"/>
        <v>6787.200000000002</v>
      </c>
      <c r="BB97" s="81">
        <f t="shared" si="12"/>
        <v>6787.200000000002</v>
      </c>
      <c r="BC97" s="61" t="str">
        <f t="shared" si="13"/>
        <v>INR  Six Thousand Seven Hundred &amp; Eighty Seven  and Paise Twenty Only</v>
      </c>
      <c r="BE97" s="62">
        <v>4351</v>
      </c>
      <c r="BF97" s="54">
        <v>2659</v>
      </c>
      <c r="BG97" s="67">
        <f t="shared" si="14"/>
        <v>3007.8608000000004</v>
      </c>
      <c r="BH97" s="67">
        <f t="shared" si="15"/>
        <v>4921.851200000001</v>
      </c>
      <c r="BJ97" s="89">
        <v>1369</v>
      </c>
      <c r="BK97" s="66">
        <f t="shared" si="17"/>
        <v>1574.35</v>
      </c>
      <c r="BL97" s="67">
        <f t="shared" si="18"/>
        <v>1780.9047200000002</v>
      </c>
      <c r="BM97" s="95">
        <v>150</v>
      </c>
      <c r="BN97" s="67">
        <f t="shared" si="16"/>
        <v>169.68000000000004</v>
      </c>
      <c r="IE97" s="22"/>
      <c r="IF97" s="22"/>
      <c r="IG97" s="22"/>
      <c r="IH97" s="22"/>
      <c r="II97" s="22"/>
    </row>
    <row r="98" spans="1:243" s="21" customFormat="1" ht="113.25" customHeight="1">
      <c r="A98" s="32">
        <v>86</v>
      </c>
      <c r="B98" s="111" t="s">
        <v>184</v>
      </c>
      <c r="C98" s="63" t="s">
        <v>124</v>
      </c>
      <c r="D98" s="105">
        <v>150</v>
      </c>
      <c r="E98" s="112" t="s">
        <v>146</v>
      </c>
      <c r="F98" s="89">
        <v>40.723200000000006</v>
      </c>
      <c r="G98" s="55"/>
      <c r="H98" s="55"/>
      <c r="I98" s="56" t="s">
        <v>40</v>
      </c>
      <c r="J98" s="57">
        <f t="shared" si="10"/>
        <v>1</v>
      </c>
      <c r="K98" s="58" t="s">
        <v>64</v>
      </c>
      <c r="L98" s="58" t="s">
        <v>7</v>
      </c>
      <c r="M98" s="59"/>
      <c r="N98" s="55"/>
      <c r="O98" s="55"/>
      <c r="P98" s="60"/>
      <c r="Q98" s="55"/>
      <c r="R98" s="55"/>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80">
        <f t="shared" si="11"/>
        <v>6108.4800000000005</v>
      </c>
      <c r="BB98" s="81">
        <f t="shared" si="12"/>
        <v>6108.4800000000005</v>
      </c>
      <c r="BC98" s="61" t="str">
        <f t="shared" si="13"/>
        <v>INR  Six Thousand One Hundred &amp; Eight  and Paise Forty Eight Only</v>
      </c>
      <c r="BE98" s="62">
        <v>29</v>
      </c>
      <c r="BF98" s="54">
        <v>2673</v>
      </c>
      <c r="BG98" s="67">
        <f>BF98*1.12*1.01</f>
        <v>3023.6976000000004</v>
      </c>
      <c r="BH98" s="67">
        <f>BE98*1.12*1.01</f>
        <v>32.80480000000001</v>
      </c>
      <c r="BJ98" s="93">
        <v>156</v>
      </c>
      <c r="BK98" s="66">
        <f t="shared" si="17"/>
        <v>179.39999999999998</v>
      </c>
      <c r="BL98" s="67">
        <f t="shared" si="18"/>
        <v>202.93728</v>
      </c>
      <c r="BM98" s="97">
        <v>36</v>
      </c>
      <c r="BN98" s="67">
        <f t="shared" si="16"/>
        <v>40.723200000000006</v>
      </c>
      <c r="IE98" s="22"/>
      <c r="IF98" s="22"/>
      <c r="IG98" s="22"/>
      <c r="IH98" s="22"/>
      <c r="II98" s="22"/>
    </row>
    <row r="99" spans="1:243" s="21" customFormat="1" ht="62.25" customHeight="1">
      <c r="A99" s="32">
        <v>87</v>
      </c>
      <c r="B99" s="111" t="s">
        <v>185</v>
      </c>
      <c r="C99" s="63" t="s">
        <v>125</v>
      </c>
      <c r="D99" s="105">
        <v>300</v>
      </c>
      <c r="E99" s="112" t="s">
        <v>146</v>
      </c>
      <c r="F99" s="89">
        <v>58.36992000000001</v>
      </c>
      <c r="G99" s="55"/>
      <c r="H99" s="55"/>
      <c r="I99" s="56" t="s">
        <v>40</v>
      </c>
      <c r="J99" s="57">
        <f t="shared" si="10"/>
        <v>1</v>
      </c>
      <c r="K99" s="58" t="s">
        <v>64</v>
      </c>
      <c r="L99" s="58" t="s">
        <v>7</v>
      </c>
      <c r="M99" s="59"/>
      <c r="N99" s="55"/>
      <c r="O99" s="55"/>
      <c r="P99" s="60"/>
      <c r="Q99" s="55"/>
      <c r="R99" s="55"/>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80">
        <f t="shared" si="11"/>
        <v>17510.976000000002</v>
      </c>
      <c r="BB99" s="81">
        <f t="shared" si="12"/>
        <v>17510.976000000002</v>
      </c>
      <c r="BC99" s="61" t="str">
        <f t="shared" si="13"/>
        <v>INR  Seventeen Thousand Five Hundred &amp; Ten  and Paise Ninety Eight Only</v>
      </c>
      <c r="BE99" s="62">
        <v>38</v>
      </c>
      <c r="BF99" s="54">
        <v>2687</v>
      </c>
      <c r="BG99" s="67">
        <f>BF99*1.12*1.01</f>
        <v>3039.5344000000005</v>
      </c>
      <c r="BH99" s="67">
        <f>BE99*1.12*1.01</f>
        <v>42.985600000000005</v>
      </c>
      <c r="BJ99" s="89">
        <v>400</v>
      </c>
      <c r="BK99" s="66">
        <f>BJ99*1.01</f>
        <v>404</v>
      </c>
      <c r="BL99" s="67">
        <f>BK99*1.12*1.01</f>
        <v>457.00480000000005</v>
      </c>
      <c r="BM99" s="97">
        <v>51.6</v>
      </c>
      <c r="BN99" s="67">
        <f t="shared" si="16"/>
        <v>58.36992000000001</v>
      </c>
      <c r="IE99" s="22"/>
      <c r="IF99" s="22"/>
      <c r="IG99" s="22"/>
      <c r="IH99" s="22"/>
      <c r="II99" s="22"/>
    </row>
    <row r="100" spans="1:66" ht="87" customHeight="1">
      <c r="A100" s="32">
        <v>88</v>
      </c>
      <c r="B100" s="111" t="s">
        <v>186</v>
      </c>
      <c r="C100" s="63" t="s">
        <v>126</v>
      </c>
      <c r="D100" s="105">
        <v>25</v>
      </c>
      <c r="E100" s="112" t="s">
        <v>146</v>
      </c>
      <c r="F100" s="89">
        <v>221.26272</v>
      </c>
      <c r="G100" s="55"/>
      <c r="H100" s="55"/>
      <c r="I100" s="56" t="s">
        <v>40</v>
      </c>
      <c r="J100" s="57">
        <f t="shared" si="10"/>
        <v>1</v>
      </c>
      <c r="K100" s="58" t="s">
        <v>64</v>
      </c>
      <c r="L100" s="58" t="s">
        <v>7</v>
      </c>
      <c r="M100" s="59"/>
      <c r="N100" s="55"/>
      <c r="O100" s="55"/>
      <c r="P100" s="60"/>
      <c r="Q100" s="55"/>
      <c r="R100" s="55"/>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80">
        <f t="shared" si="11"/>
        <v>5531.568</v>
      </c>
      <c r="BB100" s="81">
        <f t="shared" si="12"/>
        <v>5531.568</v>
      </c>
      <c r="BC100" s="61" t="str">
        <f t="shared" si="13"/>
        <v>INR  Five Thousand Five Hundred &amp; Thirty One  and Paise Fifty Seven Only</v>
      </c>
      <c r="BJ100" s="89">
        <v>823</v>
      </c>
      <c r="BK100" s="66">
        <f>BJ100*1.01</f>
        <v>831.23</v>
      </c>
      <c r="BL100" s="67">
        <f>BK100*1.12*1.01</f>
        <v>940.2873760000001</v>
      </c>
      <c r="BM100" s="97">
        <v>195.6</v>
      </c>
      <c r="BN100" s="67">
        <f t="shared" si="16"/>
        <v>221.26272</v>
      </c>
    </row>
    <row r="101" spans="1:66" ht="36" customHeight="1">
      <c r="A101" s="32">
        <v>89</v>
      </c>
      <c r="B101" s="111" t="s">
        <v>187</v>
      </c>
      <c r="C101" s="63" t="s">
        <v>127</v>
      </c>
      <c r="D101" s="105">
        <v>25</v>
      </c>
      <c r="E101" s="112" t="s">
        <v>146</v>
      </c>
      <c r="F101" s="89">
        <v>166.96512</v>
      </c>
      <c r="G101" s="55"/>
      <c r="H101" s="55"/>
      <c r="I101" s="56" t="s">
        <v>40</v>
      </c>
      <c r="J101" s="57">
        <f t="shared" si="10"/>
        <v>1</v>
      </c>
      <c r="K101" s="58" t="s">
        <v>64</v>
      </c>
      <c r="L101" s="58" t="s">
        <v>7</v>
      </c>
      <c r="M101" s="59"/>
      <c r="N101" s="55"/>
      <c r="O101" s="55"/>
      <c r="P101" s="60"/>
      <c r="Q101" s="55"/>
      <c r="R101" s="55"/>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80">
        <f t="shared" si="11"/>
        <v>4174.128000000001</v>
      </c>
      <c r="BB101" s="81">
        <f t="shared" si="12"/>
        <v>4174.128000000001</v>
      </c>
      <c r="BC101" s="61" t="str">
        <f t="shared" si="13"/>
        <v>INR  Four Thousand One Hundred &amp; Seventy Four  and Paise Thirteen Only</v>
      </c>
      <c r="BJ101" s="89">
        <v>2210</v>
      </c>
      <c r="BK101" s="66">
        <f>BJ101*1.01</f>
        <v>2232.1</v>
      </c>
      <c r="BL101" s="67">
        <f>BK101*1.12*1.01</f>
        <v>2524.95152</v>
      </c>
      <c r="BM101" s="97">
        <v>147.6</v>
      </c>
      <c r="BN101" s="67">
        <f t="shared" si="16"/>
        <v>166.96512</v>
      </c>
    </row>
    <row r="102" spans="1:66" ht="88.5" customHeight="1">
      <c r="A102" s="32">
        <v>90</v>
      </c>
      <c r="B102" s="111" t="s">
        <v>188</v>
      </c>
      <c r="C102" s="63" t="s">
        <v>128</v>
      </c>
      <c r="D102" s="105">
        <v>150</v>
      </c>
      <c r="E102" s="112" t="s">
        <v>146</v>
      </c>
      <c r="F102" s="89">
        <v>107.23776000000001</v>
      </c>
      <c r="G102" s="55"/>
      <c r="H102" s="55"/>
      <c r="I102" s="56" t="s">
        <v>40</v>
      </c>
      <c r="J102" s="57">
        <f t="shared" si="10"/>
        <v>1</v>
      </c>
      <c r="K102" s="58" t="s">
        <v>64</v>
      </c>
      <c r="L102" s="58" t="s">
        <v>7</v>
      </c>
      <c r="M102" s="59"/>
      <c r="N102" s="55"/>
      <c r="O102" s="55"/>
      <c r="P102" s="60"/>
      <c r="Q102" s="55"/>
      <c r="R102" s="55"/>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80">
        <f t="shared" si="11"/>
        <v>16085.664</v>
      </c>
      <c r="BB102" s="81">
        <f t="shared" si="12"/>
        <v>16085.664</v>
      </c>
      <c r="BC102" s="61" t="str">
        <f t="shared" si="13"/>
        <v>INR  Sixteen Thousand  &amp;Eighty Five  and Paise Sixty Six Only</v>
      </c>
      <c r="BJ102" s="89">
        <v>3090</v>
      </c>
      <c r="BK102" s="66">
        <f>BJ102*1.01</f>
        <v>3120.9</v>
      </c>
      <c r="BL102" s="67">
        <f>BK102*1.12*1.01</f>
        <v>3530.3620800000003</v>
      </c>
      <c r="BM102" s="97">
        <v>94.8</v>
      </c>
      <c r="BN102" s="67">
        <f t="shared" si="16"/>
        <v>107.23776000000001</v>
      </c>
    </row>
    <row r="103" spans="1:66" ht="61.5" customHeight="1">
      <c r="A103" s="32">
        <v>91</v>
      </c>
      <c r="B103" s="90" t="s">
        <v>189</v>
      </c>
      <c r="C103" s="63" t="s">
        <v>143</v>
      </c>
      <c r="D103" s="105">
        <v>300</v>
      </c>
      <c r="E103" s="87" t="s">
        <v>146</v>
      </c>
      <c r="F103" s="108">
        <v>21.719040000000003</v>
      </c>
      <c r="G103" s="55"/>
      <c r="H103" s="55"/>
      <c r="I103" s="56" t="s">
        <v>40</v>
      </c>
      <c r="J103" s="57">
        <f t="shared" si="10"/>
        <v>1</v>
      </c>
      <c r="K103" s="58" t="s">
        <v>64</v>
      </c>
      <c r="L103" s="58" t="s">
        <v>7</v>
      </c>
      <c r="M103" s="59"/>
      <c r="N103" s="55"/>
      <c r="O103" s="55"/>
      <c r="P103" s="60"/>
      <c r="Q103" s="55"/>
      <c r="R103" s="55"/>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80">
        <f t="shared" si="11"/>
        <v>6515.712000000001</v>
      </c>
      <c r="BB103" s="81">
        <f t="shared" si="12"/>
        <v>6515.712000000001</v>
      </c>
      <c r="BC103" s="61" t="str">
        <f t="shared" si="13"/>
        <v>INR  Six Thousand Five Hundred &amp; Fifteen  and Paise Seventy One Only</v>
      </c>
      <c r="BJ103" s="89">
        <v>170</v>
      </c>
      <c r="BK103" s="66">
        <f>BJ103*1.01</f>
        <v>171.7</v>
      </c>
      <c r="BL103" s="67">
        <f>BK103*1.12*1.01</f>
        <v>194.22704000000002</v>
      </c>
      <c r="BM103" s="95">
        <v>19.2</v>
      </c>
      <c r="BN103" s="67">
        <f t="shared" si="16"/>
        <v>21.719040000000003</v>
      </c>
    </row>
    <row r="104" spans="1:66" ht="87" customHeight="1">
      <c r="A104" s="32">
        <v>92</v>
      </c>
      <c r="B104" s="111" t="s">
        <v>190</v>
      </c>
      <c r="C104" s="63" t="s">
        <v>319</v>
      </c>
      <c r="D104" s="105">
        <v>22</v>
      </c>
      <c r="E104" s="113" t="s">
        <v>191</v>
      </c>
      <c r="F104" s="113">
        <v>651.5712000000001</v>
      </c>
      <c r="G104" s="65">
        <f>F104*D104</f>
        <v>14334.566400000002</v>
      </c>
      <c r="H104" s="55"/>
      <c r="I104" s="56" t="s">
        <v>40</v>
      </c>
      <c r="J104" s="57">
        <f aca="true" t="shared" si="19" ref="J104:J135">IF(I104="Less(-)",-1,1)</f>
        <v>1</v>
      </c>
      <c r="K104" s="58" t="s">
        <v>64</v>
      </c>
      <c r="L104" s="58" t="s">
        <v>7</v>
      </c>
      <c r="M104" s="59"/>
      <c r="N104" s="55"/>
      <c r="O104" s="55"/>
      <c r="P104" s="60"/>
      <c r="Q104" s="55"/>
      <c r="R104" s="55"/>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80">
        <f aca="true" t="shared" si="20" ref="BA104:BA135">total_amount_ba($B$2,$D$2,D104,F104,J104,K104,M104)</f>
        <v>14334.566400000002</v>
      </c>
      <c r="BB104" s="81">
        <f aca="true" t="shared" si="21" ref="BB104:BB135">BA104+SUM(N104:AZ104)</f>
        <v>14334.566400000002</v>
      </c>
      <c r="BC104" s="61" t="str">
        <f aca="true" t="shared" si="22" ref="BC104:BC135">SpellNumber(L104,BB104)</f>
        <v>INR  Fourteen Thousand Three Hundred &amp; Thirty Four  and Paise Fifty Seven Only</v>
      </c>
      <c r="BM104" s="99">
        <v>576</v>
      </c>
      <c r="BN104" s="67">
        <f t="shared" si="16"/>
        <v>651.5712000000001</v>
      </c>
    </row>
    <row r="105" spans="1:66" ht="101.25" customHeight="1">
      <c r="A105" s="32">
        <v>93</v>
      </c>
      <c r="B105" s="104" t="s">
        <v>266</v>
      </c>
      <c r="C105" s="63" t="s">
        <v>320</v>
      </c>
      <c r="D105" s="105">
        <v>1.8</v>
      </c>
      <c r="E105" s="106" t="s">
        <v>175</v>
      </c>
      <c r="F105" s="89">
        <v>7206.648960000001</v>
      </c>
      <c r="G105" s="65">
        <f>F105*D105</f>
        <v>12971.968128000002</v>
      </c>
      <c r="H105" s="55"/>
      <c r="I105" s="56" t="s">
        <v>40</v>
      </c>
      <c r="J105" s="57">
        <f t="shared" si="19"/>
        <v>1</v>
      </c>
      <c r="K105" s="58" t="s">
        <v>64</v>
      </c>
      <c r="L105" s="58" t="s">
        <v>7</v>
      </c>
      <c r="M105" s="59"/>
      <c r="N105" s="55"/>
      <c r="O105" s="55"/>
      <c r="P105" s="60"/>
      <c r="Q105" s="55"/>
      <c r="R105" s="55"/>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80">
        <f t="shared" si="20"/>
        <v>12971.968128000002</v>
      </c>
      <c r="BB105" s="81">
        <f t="shared" si="21"/>
        <v>12971.968128000002</v>
      </c>
      <c r="BC105" s="61" t="str">
        <f t="shared" si="22"/>
        <v>INR  Twelve Thousand Nine Hundred &amp; Seventy One  and Paise Ninety Seven Only</v>
      </c>
      <c r="BM105" s="97">
        <v>6370.8</v>
      </c>
      <c r="BN105" s="67">
        <f t="shared" si="16"/>
        <v>7206.648960000001</v>
      </c>
    </row>
    <row r="106" spans="1:66" ht="181.5" customHeight="1">
      <c r="A106" s="32">
        <v>94</v>
      </c>
      <c r="B106" s="83" t="s">
        <v>267</v>
      </c>
      <c r="C106" s="63" t="s">
        <v>321</v>
      </c>
      <c r="D106" s="105">
        <v>0.3</v>
      </c>
      <c r="E106" s="87" t="s">
        <v>196</v>
      </c>
      <c r="F106" s="108">
        <v>100101.69792000002</v>
      </c>
      <c r="G106" s="65">
        <f aca="true" t="shared" si="23" ref="G106:G119">F106*D106</f>
        <v>30030.509376000005</v>
      </c>
      <c r="H106" s="55"/>
      <c r="I106" s="56" t="s">
        <v>40</v>
      </c>
      <c r="J106" s="57">
        <f t="shared" si="19"/>
        <v>1</v>
      </c>
      <c r="K106" s="58" t="s">
        <v>64</v>
      </c>
      <c r="L106" s="58" t="s">
        <v>7</v>
      </c>
      <c r="M106" s="59"/>
      <c r="N106" s="55"/>
      <c r="O106" s="55"/>
      <c r="P106" s="60"/>
      <c r="Q106" s="55"/>
      <c r="R106" s="55"/>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80">
        <f t="shared" si="20"/>
        <v>30030.509376000005</v>
      </c>
      <c r="BB106" s="81">
        <f t="shared" si="21"/>
        <v>30030.509376000005</v>
      </c>
      <c r="BC106" s="61" t="str">
        <f t="shared" si="22"/>
        <v>INR  Thirty Thousand  &amp;Thirty  and Paise Fifty One Only</v>
      </c>
      <c r="BM106" s="95">
        <v>88491.6</v>
      </c>
      <c r="BN106" s="67">
        <f t="shared" si="16"/>
        <v>100101.69792000002</v>
      </c>
    </row>
    <row r="107" spans="1:66" ht="192" customHeight="1">
      <c r="A107" s="32">
        <v>95</v>
      </c>
      <c r="B107" s="83" t="s">
        <v>197</v>
      </c>
      <c r="C107" s="63" t="s">
        <v>322</v>
      </c>
      <c r="D107" s="105">
        <v>27</v>
      </c>
      <c r="E107" s="87" t="s">
        <v>153</v>
      </c>
      <c r="F107" s="108">
        <v>453.3849600000001</v>
      </c>
      <c r="G107" s="65">
        <f t="shared" si="23"/>
        <v>12241.393920000002</v>
      </c>
      <c r="H107" s="55"/>
      <c r="I107" s="56" t="s">
        <v>40</v>
      </c>
      <c r="J107" s="57">
        <f t="shared" si="19"/>
        <v>1</v>
      </c>
      <c r="K107" s="58" t="s">
        <v>64</v>
      </c>
      <c r="L107" s="58" t="s">
        <v>7</v>
      </c>
      <c r="M107" s="59"/>
      <c r="N107" s="55"/>
      <c r="O107" s="55"/>
      <c r="P107" s="60"/>
      <c r="Q107" s="55"/>
      <c r="R107" s="55"/>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80">
        <f t="shared" si="20"/>
        <v>12241.393920000002</v>
      </c>
      <c r="BB107" s="81">
        <f t="shared" si="21"/>
        <v>12241.393920000002</v>
      </c>
      <c r="BC107" s="61" t="str">
        <f t="shared" si="22"/>
        <v>INR  Twelve Thousand Two Hundred &amp; Forty One  and Paise Thirty Nine Only</v>
      </c>
      <c r="BM107" s="95">
        <v>400.8</v>
      </c>
      <c r="BN107" s="67">
        <f t="shared" si="16"/>
        <v>453.3849600000001</v>
      </c>
    </row>
    <row r="108" spans="1:66" ht="54">
      <c r="A108" s="32">
        <v>96</v>
      </c>
      <c r="B108" s="104" t="s">
        <v>198</v>
      </c>
      <c r="C108" s="63" t="s">
        <v>323</v>
      </c>
      <c r="D108" s="105">
        <v>0.6</v>
      </c>
      <c r="E108" s="87" t="s">
        <v>158</v>
      </c>
      <c r="F108" s="108">
        <v>9120.639360000001</v>
      </c>
      <c r="G108" s="65">
        <f t="shared" si="23"/>
        <v>5472.383616</v>
      </c>
      <c r="H108" s="55"/>
      <c r="I108" s="56" t="s">
        <v>40</v>
      </c>
      <c r="J108" s="57">
        <f t="shared" si="19"/>
        <v>1</v>
      </c>
      <c r="K108" s="58" t="s">
        <v>64</v>
      </c>
      <c r="L108" s="58" t="s">
        <v>7</v>
      </c>
      <c r="M108" s="59"/>
      <c r="N108" s="55"/>
      <c r="O108" s="55"/>
      <c r="P108" s="60"/>
      <c r="Q108" s="55"/>
      <c r="R108" s="55"/>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80">
        <f t="shared" si="20"/>
        <v>5472.383616</v>
      </c>
      <c r="BB108" s="81">
        <f t="shared" si="21"/>
        <v>5472.383616</v>
      </c>
      <c r="BC108" s="61" t="str">
        <f t="shared" si="22"/>
        <v>INR  Five Thousand Four Hundred &amp; Seventy Two  and Paise Thirty Eight Only</v>
      </c>
      <c r="BM108" s="95">
        <v>8062.8</v>
      </c>
      <c r="BN108" s="67">
        <f t="shared" si="16"/>
        <v>9120.639360000001</v>
      </c>
    </row>
    <row r="109" spans="1:66" ht="144" customHeight="1">
      <c r="A109" s="32">
        <v>97</v>
      </c>
      <c r="B109" s="90" t="s">
        <v>268</v>
      </c>
      <c r="C109" s="63" t="s">
        <v>324</v>
      </c>
      <c r="D109" s="105">
        <v>32</v>
      </c>
      <c r="E109" s="87" t="s">
        <v>161</v>
      </c>
      <c r="F109" s="108">
        <v>161.53536000000003</v>
      </c>
      <c r="G109" s="65">
        <f t="shared" si="23"/>
        <v>5169.131520000001</v>
      </c>
      <c r="H109" s="55"/>
      <c r="I109" s="56" t="s">
        <v>40</v>
      </c>
      <c r="J109" s="57">
        <f t="shared" si="19"/>
        <v>1</v>
      </c>
      <c r="K109" s="58" t="s">
        <v>64</v>
      </c>
      <c r="L109" s="58" t="s">
        <v>7</v>
      </c>
      <c r="M109" s="59"/>
      <c r="N109" s="55"/>
      <c r="O109" s="55"/>
      <c r="P109" s="60"/>
      <c r="Q109" s="55"/>
      <c r="R109" s="55"/>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80">
        <f t="shared" si="20"/>
        <v>5169.131520000001</v>
      </c>
      <c r="BB109" s="81">
        <f t="shared" si="21"/>
        <v>5169.131520000001</v>
      </c>
      <c r="BC109" s="61" t="str">
        <f t="shared" si="22"/>
        <v>INR  Five Thousand One Hundred &amp; Sixty Nine  and Paise Thirteen Only</v>
      </c>
      <c r="BM109" s="95">
        <v>142.8</v>
      </c>
      <c r="BN109" s="67">
        <f t="shared" si="16"/>
        <v>161.53536000000003</v>
      </c>
    </row>
    <row r="110" spans="1:66" ht="146.25" customHeight="1">
      <c r="A110" s="32">
        <v>98</v>
      </c>
      <c r="B110" s="90" t="s">
        <v>269</v>
      </c>
      <c r="C110" s="63" t="s">
        <v>325</v>
      </c>
      <c r="D110" s="105">
        <v>32</v>
      </c>
      <c r="E110" s="87" t="s">
        <v>161</v>
      </c>
      <c r="F110" s="108">
        <v>161.53536000000003</v>
      </c>
      <c r="G110" s="65">
        <f t="shared" si="23"/>
        <v>5169.131520000001</v>
      </c>
      <c r="H110" s="55"/>
      <c r="I110" s="56" t="s">
        <v>40</v>
      </c>
      <c r="J110" s="57">
        <f t="shared" si="19"/>
        <v>1</v>
      </c>
      <c r="K110" s="58" t="s">
        <v>64</v>
      </c>
      <c r="L110" s="58" t="s">
        <v>7</v>
      </c>
      <c r="M110" s="59"/>
      <c r="N110" s="55"/>
      <c r="O110" s="55"/>
      <c r="P110" s="60"/>
      <c r="Q110" s="55"/>
      <c r="R110" s="55"/>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80">
        <f t="shared" si="20"/>
        <v>5169.131520000001</v>
      </c>
      <c r="BB110" s="81">
        <f t="shared" si="21"/>
        <v>5169.131520000001</v>
      </c>
      <c r="BC110" s="61" t="str">
        <f t="shared" si="22"/>
        <v>INR  Five Thousand One Hundred &amp; Sixty Nine  and Paise Thirteen Only</v>
      </c>
      <c r="BM110" s="95">
        <v>142.8</v>
      </c>
      <c r="BN110" s="67">
        <f t="shared" si="16"/>
        <v>161.53536000000003</v>
      </c>
    </row>
    <row r="111" spans="1:66" ht="146.25" customHeight="1">
      <c r="A111" s="32">
        <v>99</v>
      </c>
      <c r="B111" s="90" t="s">
        <v>270</v>
      </c>
      <c r="C111" s="63" t="s">
        <v>326</v>
      </c>
      <c r="D111" s="105">
        <v>32</v>
      </c>
      <c r="E111" s="87" t="s">
        <v>161</v>
      </c>
      <c r="F111" s="108">
        <v>161.53536000000003</v>
      </c>
      <c r="G111" s="65">
        <f t="shared" si="23"/>
        <v>5169.131520000001</v>
      </c>
      <c r="H111" s="55"/>
      <c r="I111" s="56" t="s">
        <v>40</v>
      </c>
      <c r="J111" s="57">
        <f t="shared" si="19"/>
        <v>1</v>
      </c>
      <c r="K111" s="58" t="s">
        <v>64</v>
      </c>
      <c r="L111" s="58" t="s">
        <v>7</v>
      </c>
      <c r="M111" s="59"/>
      <c r="N111" s="55"/>
      <c r="O111" s="55"/>
      <c r="P111" s="60"/>
      <c r="Q111" s="55"/>
      <c r="R111" s="55"/>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80">
        <f t="shared" si="20"/>
        <v>5169.131520000001</v>
      </c>
      <c r="BB111" s="81">
        <f t="shared" si="21"/>
        <v>5169.131520000001</v>
      </c>
      <c r="BC111" s="61" t="str">
        <f t="shared" si="22"/>
        <v>INR  Five Thousand One Hundred &amp; Sixty Nine  and Paise Thirteen Only</v>
      </c>
      <c r="BM111" s="95">
        <v>142.8</v>
      </c>
      <c r="BN111" s="67">
        <f t="shared" si="16"/>
        <v>161.53536000000003</v>
      </c>
    </row>
    <row r="112" spans="1:66" ht="54">
      <c r="A112" s="32">
        <v>100</v>
      </c>
      <c r="B112" s="90" t="s">
        <v>271</v>
      </c>
      <c r="C112" s="63" t="s">
        <v>327</v>
      </c>
      <c r="D112" s="105">
        <v>50</v>
      </c>
      <c r="E112" s="88" t="s">
        <v>161</v>
      </c>
      <c r="F112" s="108">
        <v>23.755200000000002</v>
      </c>
      <c r="G112" s="65">
        <f t="shared" si="23"/>
        <v>1187.7600000000002</v>
      </c>
      <c r="H112" s="55"/>
      <c r="I112" s="56" t="s">
        <v>40</v>
      </c>
      <c r="J112" s="57">
        <f t="shared" si="19"/>
        <v>1</v>
      </c>
      <c r="K112" s="58" t="s">
        <v>64</v>
      </c>
      <c r="L112" s="58" t="s">
        <v>7</v>
      </c>
      <c r="M112" s="59"/>
      <c r="N112" s="55"/>
      <c r="O112" s="55"/>
      <c r="P112" s="60"/>
      <c r="Q112" s="55"/>
      <c r="R112" s="55"/>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80">
        <f t="shared" si="20"/>
        <v>1187.7600000000002</v>
      </c>
      <c r="BB112" s="81">
        <f t="shared" si="21"/>
        <v>1187.7600000000002</v>
      </c>
      <c r="BC112" s="61" t="str">
        <f t="shared" si="22"/>
        <v>INR  One Thousand One Hundred &amp; Eighty Seven  and Paise Seventy Six Only</v>
      </c>
      <c r="BM112" s="95">
        <v>21</v>
      </c>
      <c r="BN112" s="67">
        <f t="shared" si="16"/>
        <v>23.755200000000002</v>
      </c>
    </row>
    <row r="113" spans="1:66" ht="102.75" customHeight="1">
      <c r="A113" s="32">
        <v>101</v>
      </c>
      <c r="B113" s="90" t="s">
        <v>199</v>
      </c>
      <c r="C113" s="63" t="s">
        <v>328</v>
      </c>
      <c r="D113" s="105">
        <v>350</v>
      </c>
      <c r="E113" s="88" t="s">
        <v>200</v>
      </c>
      <c r="F113" s="108">
        <v>15.406944000000001</v>
      </c>
      <c r="G113" s="65">
        <f t="shared" si="23"/>
        <v>5392.4304</v>
      </c>
      <c r="H113" s="55"/>
      <c r="I113" s="56" t="s">
        <v>40</v>
      </c>
      <c r="J113" s="57">
        <f t="shared" si="19"/>
        <v>1</v>
      </c>
      <c r="K113" s="58" t="s">
        <v>64</v>
      </c>
      <c r="L113" s="58" t="s">
        <v>7</v>
      </c>
      <c r="M113" s="59"/>
      <c r="N113" s="55"/>
      <c r="O113" s="55"/>
      <c r="P113" s="60"/>
      <c r="Q113" s="55"/>
      <c r="R113" s="55"/>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80">
        <f t="shared" si="20"/>
        <v>5392.4304</v>
      </c>
      <c r="BB113" s="81">
        <f t="shared" si="21"/>
        <v>5392.4304</v>
      </c>
      <c r="BC113" s="61" t="str">
        <f t="shared" si="22"/>
        <v>INR  Five Thousand Three Hundred &amp; Ninety Two  and Paise Forty Three Only</v>
      </c>
      <c r="BM113" s="95">
        <v>13.62</v>
      </c>
      <c r="BN113" s="67">
        <f t="shared" si="16"/>
        <v>15.406944000000001</v>
      </c>
    </row>
    <row r="114" spans="1:66" ht="65.25" customHeight="1">
      <c r="A114" s="32">
        <v>102</v>
      </c>
      <c r="B114" s="90" t="s">
        <v>272</v>
      </c>
      <c r="C114" s="63" t="s">
        <v>329</v>
      </c>
      <c r="D114" s="105">
        <v>120</v>
      </c>
      <c r="E114" s="87" t="s">
        <v>161</v>
      </c>
      <c r="F114" s="108">
        <v>7.726096</v>
      </c>
      <c r="G114" s="65">
        <f t="shared" si="23"/>
        <v>927.13152</v>
      </c>
      <c r="H114" s="55"/>
      <c r="I114" s="56" t="s">
        <v>40</v>
      </c>
      <c r="J114" s="57">
        <f t="shared" si="19"/>
        <v>1</v>
      </c>
      <c r="K114" s="58" t="s">
        <v>64</v>
      </c>
      <c r="L114" s="58" t="s">
        <v>7</v>
      </c>
      <c r="M114" s="59"/>
      <c r="N114" s="55"/>
      <c r="O114" s="55"/>
      <c r="P114" s="60"/>
      <c r="Q114" s="55"/>
      <c r="R114" s="55"/>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80">
        <f t="shared" si="20"/>
        <v>927.13152</v>
      </c>
      <c r="BB114" s="81">
        <f t="shared" si="21"/>
        <v>927.13152</v>
      </c>
      <c r="BC114" s="61" t="str">
        <f t="shared" si="22"/>
        <v>INR  Nine Hundred &amp; Twenty Seven  and Paise Thirteen Only</v>
      </c>
      <c r="BM114" s="95">
        <v>6.83</v>
      </c>
      <c r="BN114" s="67">
        <f t="shared" si="16"/>
        <v>7.726096</v>
      </c>
    </row>
    <row r="115" spans="1:66" ht="74.25" customHeight="1">
      <c r="A115" s="32">
        <v>103</v>
      </c>
      <c r="B115" s="90" t="s">
        <v>273</v>
      </c>
      <c r="C115" s="63" t="s">
        <v>330</v>
      </c>
      <c r="D115" s="105">
        <v>120</v>
      </c>
      <c r="E115" s="87" t="s">
        <v>161</v>
      </c>
      <c r="F115" s="108">
        <v>7.726096</v>
      </c>
      <c r="G115" s="65">
        <f t="shared" si="23"/>
        <v>927.13152</v>
      </c>
      <c r="H115" s="55"/>
      <c r="I115" s="56" t="s">
        <v>40</v>
      </c>
      <c r="J115" s="57">
        <f t="shared" si="19"/>
        <v>1</v>
      </c>
      <c r="K115" s="58" t="s">
        <v>64</v>
      </c>
      <c r="L115" s="58" t="s">
        <v>7</v>
      </c>
      <c r="M115" s="59"/>
      <c r="N115" s="55"/>
      <c r="O115" s="55"/>
      <c r="P115" s="60"/>
      <c r="Q115" s="55"/>
      <c r="R115" s="55"/>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80">
        <f t="shared" si="20"/>
        <v>927.13152</v>
      </c>
      <c r="BB115" s="81">
        <f t="shared" si="21"/>
        <v>927.13152</v>
      </c>
      <c r="BC115" s="61" t="str">
        <f t="shared" si="22"/>
        <v>INR  Nine Hundred &amp; Twenty Seven  and Paise Thirteen Only</v>
      </c>
      <c r="BM115" s="95">
        <v>6.83</v>
      </c>
      <c r="BN115" s="67">
        <f t="shared" si="16"/>
        <v>7.726096</v>
      </c>
    </row>
    <row r="116" spans="1:66" ht="74.25" customHeight="1">
      <c r="A116" s="32">
        <v>104</v>
      </c>
      <c r="B116" s="90" t="s">
        <v>274</v>
      </c>
      <c r="C116" s="63" t="s">
        <v>331</v>
      </c>
      <c r="D116" s="105">
        <v>120</v>
      </c>
      <c r="E116" s="87" t="s">
        <v>161</v>
      </c>
      <c r="F116" s="108">
        <v>7.726096</v>
      </c>
      <c r="G116" s="65">
        <f t="shared" si="23"/>
        <v>927.13152</v>
      </c>
      <c r="H116" s="55"/>
      <c r="I116" s="56" t="s">
        <v>40</v>
      </c>
      <c r="J116" s="57">
        <f t="shared" si="19"/>
        <v>1</v>
      </c>
      <c r="K116" s="58" t="s">
        <v>64</v>
      </c>
      <c r="L116" s="58" t="s">
        <v>7</v>
      </c>
      <c r="M116" s="59"/>
      <c r="N116" s="55"/>
      <c r="O116" s="55"/>
      <c r="P116" s="60"/>
      <c r="Q116" s="55"/>
      <c r="R116" s="55"/>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80">
        <f t="shared" si="20"/>
        <v>927.13152</v>
      </c>
      <c r="BB116" s="81">
        <f t="shared" si="21"/>
        <v>927.13152</v>
      </c>
      <c r="BC116" s="61" t="str">
        <f t="shared" si="22"/>
        <v>INR  Nine Hundred &amp; Twenty Seven  and Paise Thirteen Only</v>
      </c>
      <c r="BM116" s="95">
        <v>6.83</v>
      </c>
      <c r="BN116" s="67">
        <f t="shared" si="16"/>
        <v>7.726096</v>
      </c>
    </row>
    <row r="117" spans="1:66" ht="75" customHeight="1">
      <c r="A117" s="32">
        <v>105</v>
      </c>
      <c r="B117" s="90" t="s">
        <v>207</v>
      </c>
      <c r="C117" s="63" t="s">
        <v>332</v>
      </c>
      <c r="D117" s="105">
        <v>400</v>
      </c>
      <c r="E117" s="88" t="s">
        <v>200</v>
      </c>
      <c r="F117" s="108">
        <v>9.38896</v>
      </c>
      <c r="G117" s="65">
        <f t="shared" si="23"/>
        <v>3755.5840000000003</v>
      </c>
      <c r="H117" s="55"/>
      <c r="I117" s="56" t="s">
        <v>40</v>
      </c>
      <c r="J117" s="57">
        <f t="shared" si="19"/>
        <v>1</v>
      </c>
      <c r="K117" s="58" t="s">
        <v>64</v>
      </c>
      <c r="L117" s="58" t="s">
        <v>7</v>
      </c>
      <c r="M117" s="59"/>
      <c r="N117" s="55"/>
      <c r="O117" s="55"/>
      <c r="P117" s="60"/>
      <c r="Q117" s="55"/>
      <c r="R117" s="55"/>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80">
        <f t="shared" si="20"/>
        <v>3755.5840000000003</v>
      </c>
      <c r="BB117" s="81">
        <f t="shared" si="21"/>
        <v>3755.5840000000003</v>
      </c>
      <c r="BC117" s="61" t="str">
        <f t="shared" si="22"/>
        <v>INR  Three Thousand Seven Hundred &amp; Fifty Five  and Paise Fifty Eight Only</v>
      </c>
      <c r="BM117" s="95">
        <v>8.3</v>
      </c>
      <c r="BN117" s="67">
        <f t="shared" si="16"/>
        <v>9.38896</v>
      </c>
    </row>
    <row r="118" spans="1:66" ht="273.75" customHeight="1">
      <c r="A118" s="32">
        <v>106</v>
      </c>
      <c r="B118" s="104" t="s">
        <v>275</v>
      </c>
      <c r="C118" s="63" t="s">
        <v>333</v>
      </c>
      <c r="D118" s="105">
        <v>1.4</v>
      </c>
      <c r="E118" s="87" t="s">
        <v>180</v>
      </c>
      <c r="F118" s="109">
        <v>8783.994240000002</v>
      </c>
      <c r="G118" s="65">
        <f t="shared" si="23"/>
        <v>12297.591936000003</v>
      </c>
      <c r="H118" s="55"/>
      <c r="I118" s="56" t="s">
        <v>40</v>
      </c>
      <c r="J118" s="57">
        <f t="shared" si="19"/>
        <v>1</v>
      </c>
      <c r="K118" s="58" t="s">
        <v>64</v>
      </c>
      <c r="L118" s="58" t="s">
        <v>7</v>
      </c>
      <c r="M118" s="59"/>
      <c r="N118" s="55"/>
      <c r="O118" s="55"/>
      <c r="P118" s="60"/>
      <c r="Q118" s="55"/>
      <c r="R118" s="55"/>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80">
        <f t="shared" si="20"/>
        <v>12297.591936000003</v>
      </c>
      <c r="BB118" s="81">
        <f t="shared" si="21"/>
        <v>12297.591936000003</v>
      </c>
      <c r="BC118" s="61" t="str">
        <f t="shared" si="22"/>
        <v>INR  Twelve Thousand Two Hundred &amp; Ninety Seven  and Paise Fifty Nine Only</v>
      </c>
      <c r="BM118" s="96">
        <v>7765.2</v>
      </c>
      <c r="BN118" s="67">
        <f t="shared" si="16"/>
        <v>8783.994240000002</v>
      </c>
    </row>
    <row r="119" spans="1:66" ht="161.25" customHeight="1">
      <c r="A119" s="32">
        <v>107</v>
      </c>
      <c r="B119" s="104" t="s">
        <v>276</v>
      </c>
      <c r="C119" s="63" t="s">
        <v>334</v>
      </c>
      <c r="D119" s="105">
        <v>6</v>
      </c>
      <c r="E119" s="87" t="s">
        <v>146</v>
      </c>
      <c r="F119" s="109">
        <v>1043.87136</v>
      </c>
      <c r="G119" s="65">
        <f t="shared" si="23"/>
        <v>6263.228160000001</v>
      </c>
      <c r="H119" s="55"/>
      <c r="I119" s="56" t="s">
        <v>40</v>
      </c>
      <c r="J119" s="57">
        <f t="shared" si="19"/>
        <v>1</v>
      </c>
      <c r="K119" s="58" t="s">
        <v>64</v>
      </c>
      <c r="L119" s="58" t="s">
        <v>7</v>
      </c>
      <c r="M119" s="59"/>
      <c r="N119" s="55"/>
      <c r="O119" s="55"/>
      <c r="P119" s="60"/>
      <c r="Q119" s="55"/>
      <c r="R119" s="55"/>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80">
        <f t="shared" si="20"/>
        <v>6263.228160000001</v>
      </c>
      <c r="BB119" s="81">
        <f t="shared" si="21"/>
        <v>6263.228160000001</v>
      </c>
      <c r="BC119" s="61" t="str">
        <f t="shared" si="22"/>
        <v>INR  Six Thousand Two Hundred &amp; Sixty Three  and Paise Twenty Three Only</v>
      </c>
      <c r="BM119" s="96">
        <v>922.8</v>
      </c>
      <c r="BN119" s="67">
        <f t="shared" si="16"/>
        <v>1043.87136</v>
      </c>
    </row>
    <row r="120" spans="1:66" ht="321.75" customHeight="1">
      <c r="A120" s="32">
        <v>108</v>
      </c>
      <c r="B120" s="104" t="s">
        <v>277</v>
      </c>
      <c r="C120" s="63" t="s">
        <v>335</v>
      </c>
      <c r="D120" s="105">
        <v>18</v>
      </c>
      <c r="E120" s="87" t="s">
        <v>179</v>
      </c>
      <c r="F120" s="108">
        <v>1539.33696</v>
      </c>
      <c r="G120" s="55"/>
      <c r="H120" s="55"/>
      <c r="I120" s="56" t="s">
        <v>40</v>
      </c>
      <c r="J120" s="57">
        <f t="shared" si="19"/>
        <v>1</v>
      </c>
      <c r="K120" s="58" t="s">
        <v>64</v>
      </c>
      <c r="L120" s="58" t="s">
        <v>7</v>
      </c>
      <c r="M120" s="59"/>
      <c r="N120" s="55"/>
      <c r="O120" s="55"/>
      <c r="P120" s="60"/>
      <c r="Q120" s="55"/>
      <c r="R120" s="55"/>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80">
        <f t="shared" si="20"/>
        <v>27708.065280000003</v>
      </c>
      <c r="BB120" s="81">
        <f t="shared" si="21"/>
        <v>27708.065280000003</v>
      </c>
      <c r="BC120" s="61" t="str">
        <f t="shared" si="22"/>
        <v>INR  Twenty Seven Thousand Seven Hundred &amp; Eight  and Paise Seven Only</v>
      </c>
      <c r="BM120" s="95">
        <v>1360.8</v>
      </c>
      <c r="BN120" s="67">
        <f t="shared" si="16"/>
        <v>1539.33696</v>
      </c>
    </row>
    <row r="121" spans="1:66" ht="322.5" customHeight="1">
      <c r="A121" s="32">
        <v>109</v>
      </c>
      <c r="B121" s="104" t="s">
        <v>278</v>
      </c>
      <c r="C121" s="63" t="s">
        <v>336</v>
      </c>
      <c r="D121" s="105">
        <v>15</v>
      </c>
      <c r="E121" s="87" t="s">
        <v>179</v>
      </c>
      <c r="F121" s="108">
        <v>320.35584</v>
      </c>
      <c r="G121" s="55"/>
      <c r="H121" s="55"/>
      <c r="I121" s="56" t="s">
        <v>40</v>
      </c>
      <c r="J121" s="57">
        <f t="shared" si="19"/>
        <v>1</v>
      </c>
      <c r="K121" s="58" t="s">
        <v>64</v>
      </c>
      <c r="L121" s="58" t="s">
        <v>7</v>
      </c>
      <c r="M121" s="59"/>
      <c r="N121" s="55"/>
      <c r="O121" s="55"/>
      <c r="P121" s="60"/>
      <c r="Q121" s="55"/>
      <c r="R121" s="55"/>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80">
        <f t="shared" si="20"/>
        <v>4805.3376</v>
      </c>
      <c r="BB121" s="81">
        <f t="shared" si="21"/>
        <v>4805.3376</v>
      </c>
      <c r="BC121" s="61" t="str">
        <f t="shared" si="22"/>
        <v>INR  Four Thousand Eight Hundred &amp; Five  and Paise Thirty Four Only</v>
      </c>
      <c r="BM121" s="95">
        <v>283.2</v>
      </c>
      <c r="BN121" s="67">
        <f t="shared" si="16"/>
        <v>320.35584</v>
      </c>
    </row>
    <row r="122" spans="1:66" ht="316.5" customHeight="1">
      <c r="A122" s="32">
        <v>110</v>
      </c>
      <c r="B122" s="104" t="s">
        <v>279</v>
      </c>
      <c r="C122" s="63" t="s">
        <v>337</v>
      </c>
      <c r="D122" s="105">
        <v>50</v>
      </c>
      <c r="E122" s="87" t="s">
        <v>179</v>
      </c>
      <c r="F122" s="108">
        <v>278.27520000000004</v>
      </c>
      <c r="G122" s="55"/>
      <c r="H122" s="55"/>
      <c r="I122" s="56" t="s">
        <v>40</v>
      </c>
      <c r="J122" s="57">
        <f t="shared" si="19"/>
        <v>1</v>
      </c>
      <c r="K122" s="58" t="s">
        <v>64</v>
      </c>
      <c r="L122" s="58" t="s">
        <v>7</v>
      </c>
      <c r="M122" s="59"/>
      <c r="N122" s="55"/>
      <c r="O122" s="55"/>
      <c r="P122" s="60"/>
      <c r="Q122" s="55"/>
      <c r="R122" s="55"/>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80">
        <f t="shared" si="20"/>
        <v>13913.760000000002</v>
      </c>
      <c r="BB122" s="81">
        <f t="shared" si="21"/>
        <v>13913.760000000002</v>
      </c>
      <c r="BC122" s="61" t="str">
        <f t="shared" si="22"/>
        <v>INR  Thirteen Thousand Nine Hundred &amp; Thirteen  and Paise Seventy Six Only</v>
      </c>
      <c r="BM122" s="95">
        <v>246</v>
      </c>
      <c r="BN122" s="67">
        <f t="shared" si="16"/>
        <v>278.27520000000004</v>
      </c>
    </row>
    <row r="123" spans="1:66" ht="314.25" customHeight="1">
      <c r="A123" s="32">
        <v>111</v>
      </c>
      <c r="B123" s="104" t="s">
        <v>280</v>
      </c>
      <c r="C123" s="63" t="s">
        <v>338</v>
      </c>
      <c r="D123" s="105">
        <v>40</v>
      </c>
      <c r="E123" s="87" t="s">
        <v>179</v>
      </c>
      <c r="F123" s="108">
        <v>214.47552000000002</v>
      </c>
      <c r="G123" s="55"/>
      <c r="H123" s="55"/>
      <c r="I123" s="56" t="s">
        <v>40</v>
      </c>
      <c r="J123" s="57">
        <f t="shared" si="19"/>
        <v>1</v>
      </c>
      <c r="K123" s="58" t="s">
        <v>64</v>
      </c>
      <c r="L123" s="58" t="s">
        <v>7</v>
      </c>
      <c r="M123" s="59"/>
      <c r="N123" s="55"/>
      <c r="O123" s="55"/>
      <c r="P123" s="60"/>
      <c r="Q123" s="55"/>
      <c r="R123" s="55"/>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80">
        <f t="shared" si="20"/>
        <v>8579.0208</v>
      </c>
      <c r="BB123" s="81">
        <f t="shared" si="21"/>
        <v>8579.0208</v>
      </c>
      <c r="BC123" s="61" t="str">
        <f t="shared" si="22"/>
        <v>INR  Eight Thousand Five Hundred &amp; Seventy Nine  and Paise Two Only</v>
      </c>
      <c r="BM123" s="95">
        <v>189.6</v>
      </c>
      <c r="BN123" s="67">
        <f t="shared" si="16"/>
        <v>214.47552000000002</v>
      </c>
    </row>
    <row r="124" spans="1:66" ht="100.5" customHeight="1">
      <c r="A124" s="32">
        <v>112</v>
      </c>
      <c r="B124" s="104" t="s">
        <v>281</v>
      </c>
      <c r="C124" s="63" t="s">
        <v>339</v>
      </c>
      <c r="D124" s="105">
        <v>2</v>
      </c>
      <c r="E124" s="87" t="s">
        <v>146</v>
      </c>
      <c r="F124" s="108">
        <v>891.83808</v>
      </c>
      <c r="G124" s="65">
        <f>F124*D124</f>
        <v>1783.67616</v>
      </c>
      <c r="H124" s="55"/>
      <c r="I124" s="56" t="s">
        <v>40</v>
      </c>
      <c r="J124" s="57">
        <f t="shared" si="19"/>
        <v>1</v>
      </c>
      <c r="K124" s="58" t="s">
        <v>64</v>
      </c>
      <c r="L124" s="58" t="s">
        <v>7</v>
      </c>
      <c r="M124" s="59"/>
      <c r="N124" s="55"/>
      <c r="O124" s="55"/>
      <c r="P124" s="60"/>
      <c r="Q124" s="55"/>
      <c r="R124" s="55"/>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80">
        <f t="shared" si="20"/>
        <v>1783.67616</v>
      </c>
      <c r="BB124" s="81">
        <f t="shared" si="21"/>
        <v>1783.67616</v>
      </c>
      <c r="BC124" s="61" t="str">
        <f t="shared" si="22"/>
        <v>INR  One Thousand Seven Hundred &amp; Eighty Three  and Paise Sixty Eight Only</v>
      </c>
      <c r="BM124" s="95">
        <v>788.4</v>
      </c>
      <c r="BN124" s="67">
        <f t="shared" si="16"/>
        <v>891.83808</v>
      </c>
    </row>
    <row r="125" spans="1:66" ht="107.25" customHeight="1">
      <c r="A125" s="32">
        <v>113</v>
      </c>
      <c r="B125" s="104" t="s">
        <v>282</v>
      </c>
      <c r="C125" s="63" t="s">
        <v>340</v>
      </c>
      <c r="D125" s="105">
        <v>2</v>
      </c>
      <c r="E125" s="87" t="s">
        <v>146</v>
      </c>
      <c r="F125" s="108">
        <v>1707.65952</v>
      </c>
      <c r="G125" s="65">
        <f>F125*D125</f>
        <v>3415.31904</v>
      </c>
      <c r="H125" s="55"/>
      <c r="I125" s="56" t="s">
        <v>40</v>
      </c>
      <c r="J125" s="57">
        <f t="shared" si="19"/>
        <v>1</v>
      </c>
      <c r="K125" s="58" t="s">
        <v>64</v>
      </c>
      <c r="L125" s="58" t="s">
        <v>7</v>
      </c>
      <c r="M125" s="59"/>
      <c r="N125" s="55"/>
      <c r="O125" s="55"/>
      <c r="P125" s="60"/>
      <c r="Q125" s="55"/>
      <c r="R125" s="55"/>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80">
        <f t="shared" si="20"/>
        <v>3415.31904</v>
      </c>
      <c r="BB125" s="81">
        <f t="shared" si="21"/>
        <v>3415.31904</v>
      </c>
      <c r="BC125" s="61" t="str">
        <f t="shared" si="22"/>
        <v>INR  Three Thousand Four Hundred &amp; Fifteen  and Paise Thirty Two Only</v>
      </c>
      <c r="BM125" s="95">
        <v>1509.6</v>
      </c>
      <c r="BN125" s="67">
        <f t="shared" si="16"/>
        <v>1707.65952</v>
      </c>
    </row>
    <row r="126" spans="1:66" ht="107.25" customHeight="1">
      <c r="A126" s="32">
        <v>114</v>
      </c>
      <c r="B126" s="104" t="s">
        <v>283</v>
      </c>
      <c r="C126" s="63" t="s">
        <v>341</v>
      </c>
      <c r="D126" s="105">
        <v>2</v>
      </c>
      <c r="E126" s="87" t="s">
        <v>146</v>
      </c>
      <c r="F126" s="108">
        <v>1237.9852800000003</v>
      </c>
      <c r="G126" s="55">
        <v>20440</v>
      </c>
      <c r="H126" s="55"/>
      <c r="I126" s="56" t="s">
        <v>40</v>
      </c>
      <c r="J126" s="57">
        <f t="shared" si="19"/>
        <v>1</v>
      </c>
      <c r="K126" s="58" t="s">
        <v>64</v>
      </c>
      <c r="L126" s="58" t="s">
        <v>7</v>
      </c>
      <c r="M126" s="59"/>
      <c r="N126" s="55"/>
      <c r="O126" s="55"/>
      <c r="P126" s="60"/>
      <c r="Q126" s="55"/>
      <c r="R126" s="55"/>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80">
        <f t="shared" si="20"/>
        <v>2475.9705600000007</v>
      </c>
      <c r="BB126" s="81">
        <f t="shared" si="21"/>
        <v>2475.9705600000007</v>
      </c>
      <c r="BC126" s="61" t="str">
        <f t="shared" si="22"/>
        <v>INR  Two Thousand Four Hundred &amp; Seventy Five  and Paise Ninety Seven Only</v>
      </c>
      <c r="BM126" s="95">
        <v>1094.4</v>
      </c>
      <c r="BN126" s="67">
        <f t="shared" si="16"/>
        <v>1237.9852800000003</v>
      </c>
    </row>
    <row r="127" spans="1:66" ht="68.25" customHeight="1">
      <c r="A127" s="32">
        <v>115</v>
      </c>
      <c r="B127" s="104" t="s">
        <v>192</v>
      </c>
      <c r="C127" s="63" t="s">
        <v>342</v>
      </c>
      <c r="D127" s="105">
        <v>40</v>
      </c>
      <c r="E127" s="112" t="s">
        <v>179</v>
      </c>
      <c r="F127" s="107">
        <v>396.37248000000005</v>
      </c>
      <c r="G127" s="55">
        <v>18424</v>
      </c>
      <c r="H127" s="55"/>
      <c r="I127" s="56" t="s">
        <v>40</v>
      </c>
      <c r="J127" s="57">
        <f t="shared" si="19"/>
        <v>1</v>
      </c>
      <c r="K127" s="58" t="s">
        <v>64</v>
      </c>
      <c r="L127" s="58" t="s">
        <v>7</v>
      </c>
      <c r="M127" s="59"/>
      <c r="N127" s="55"/>
      <c r="O127" s="55"/>
      <c r="P127" s="60"/>
      <c r="Q127" s="55"/>
      <c r="R127" s="55"/>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80">
        <f t="shared" si="20"/>
        <v>15854.899200000002</v>
      </c>
      <c r="BB127" s="81">
        <f t="shared" si="21"/>
        <v>15854.899200000002</v>
      </c>
      <c r="BC127" s="61" t="str">
        <f t="shared" si="22"/>
        <v>INR  Fifteen Thousand Eight Hundred &amp; Fifty Four  and Paise Ninety Only</v>
      </c>
      <c r="BM127" s="94">
        <v>350.4</v>
      </c>
      <c r="BN127" s="67">
        <f t="shared" si="16"/>
        <v>396.37248000000005</v>
      </c>
    </row>
    <row r="128" spans="1:66" ht="72.75" customHeight="1">
      <c r="A128" s="32">
        <v>116</v>
      </c>
      <c r="B128" s="104" t="s">
        <v>284</v>
      </c>
      <c r="C128" s="63" t="s">
        <v>343</v>
      </c>
      <c r="D128" s="105">
        <v>6</v>
      </c>
      <c r="E128" s="112" t="s">
        <v>146</v>
      </c>
      <c r="F128" s="107">
        <v>264.7008000000001</v>
      </c>
      <c r="G128" s="55">
        <v>60825.100000000006</v>
      </c>
      <c r="H128" s="55"/>
      <c r="I128" s="56" t="s">
        <v>40</v>
      </c>
      <c r="J128" s="57">
        <f t="shared" si="19"/>
        <v>1</v>
      </c>
      <c r="K128" s="58" t="s">
        <v>64</v>
      </c>
      <c r="L128" s="58" t="s">
        <v>7</v>
      </c>
      <c r="M128" s="59"/>
      <c r="N128" s="55"/>
      <c r="O128" s="55"/>
      <c r="P128" s="60"/>
      <c r="Q128" s="55"/>
      <c r="R128" s="55"/>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80">
        <f t="shared" si="20"/>
        <v>1588.2048000000004</v>
      </c>
      <c r="BB128" s="81">
        <f t="shared" si="21"/>
        <v>1588.2048000000004</v>
      </c>
      <c r="BC128" s="61" t="str">
        <f t="shared" si="22"/>
        <v>INR  One Thousand Five Hundred &amp; Eighty Eight  and Paise Twenty Only</v>
      </c>
      <c r="BM128" s="94">
        <v>234</v>
      </c>
      <c r="BN128" s="67">
        <f t="shared" si="16"/>
        <v>264.7008000000001</v>
      </c>
    </row>
    <row r="129" spans="1:66" ht="72" customHeight="1">
      <c r="A129" s="32">
        <v>117</v>
      </c>
      <c r="B129" s="104" t="s">
        <v>285</v>
      </c>
      <c r="C129" s="63" t="s">
        <v>344</v>
      </c>
      <c r="D129" s="105">
        <v>6</v>
      </c>
      <c r="E129" s="112" t="s">
        <v>146</v>
      </c>
      <c r="F129" s="107">
        <v>199.54368000000002</v>
      </c>
      <c r="G129" s="55">
        <v>57600</v>
      </c>
      <c r="H129" s="55"/>
      <c r="I129" s="56" t="s">
        <v>40</v>
      </c>
      <c r="J129" s="57">
        <f t="shared" si="19"/>
        <v>1</v>
      </c>
      <c r="K129" s="58" t="s">
        <v>64</v>
      </c>
      <c r="L129" s="58" t="s">
        <v>7</v>
      </c>
      <c r="M129" s="59"/>
      <c r="N129" s="55"/>
      <c r="O129" s="55"/>
      <c r="P129" s="60"/>
      <c r="Q129" s="55"/>
      <c r="R129" s="55"/>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80">
        <f t="shared" si="20"/>
        <v>1197.2620800000002</v>
      </c>
      <c r="BB129" s="81">
        <f t="shared" si="21"/>
        <v>1197.2620800000002</v>
      </c>
      <c r="BC129" s="61" t="str">
        <f t="shared" si="22"/>
        <v>INR  One Thousand One Hundred &amp; Ninety Seven  and Paise Twenty Six Only</v>
      </c>
      <c r="BM129" s="94">
        <v>176.4</v>
      </c>
      <c r="BN129" s="67">
        <f t="shared" si="16"/>
        <v>199.54368000000002</v>
      </c>
    </row>
    <row r="130" spans="1:66" ht="84" customHeight="1">
      <c r="A130" s="32">
        <v>118</v>
      </c>
      <c r="B130" s="104" t="s">
        <v>286</v>
      </c>
      <c r="C130" s="63" t="s">
        <v>345</v>
      </c>
      <c r="D130" s="105">
        <v>6</v>
      </c>
      <c r="E130" s="112" t="s">
        <v>146</v>
      </c>
      <c r="F130" s="107">
        <v>115.3824</v>
      </c>
      <c r="G130" s="55">
        <v>364255.60000000003</v>
      </c>
      <c r="H130" s="55"/>
      <c r="I130" s="56" t="s">
        <v>40</v>
      </c>
      <c r="J130" s="57">
        <f t="shared" si="19"/>
        <v>1</v>
      </c>
      <c r="K130" s="58" t="s">
        <v>64</v>
      </c>
      <c r="L130" s="58" t="s">
        <v>7</v>
      </c>
      <c r="M130" s="59"/>
      <c r="N130" s="55"/>
      <c r="O130" s="55"/>
      <c r="P130" s="60"/>
      <c r="Q130" s="55"/>
      <c r="R130" s="55"/>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80">
        <f t="shared" si="20"/>
        <v>692.2944</v>
      </c>
      <c r="BB130" s="81">
        <f t="shared" si="21"/>
        <v>692.2944</v>
      </c>
      <c r="BC130" s="61" t="str">
        <f t="shared" si="22"/>
        <v>INR  Six Hundred &amp; Ninety Two  and Paise Twenty Nine Only</v>
      </c>
      <c r="BM130" s="94">
        <v>102</v>
      </c>
      <c r="BN130" s="67">
        <f t="shared" si="16"/>
        <v>115.3824</v>
      </c>
    </row>
    <row r="131" spans="1:66" ht="76.5" customHeight="1">
      <c r="A131" s="32">
        <v>119</v>
      </c>
      <c r="B131" s="104" t="s">
        <v>287</v>
      </c>
      <c r="C131" s="63" t="s">
        <v>346</v>
      </c>
      <c r="D131" s="105">
        <v>35</v>
      </c>
      <c r="E131" s="112" t="s">
        <v>146</v>
      </c>
      <c r="F131" s="107">
        <v>28.506240000000002</v>
      </c>
      <c r="G131" s="55"/>
      <c r="H131" s="55"/>
      <c r="I131" s="56" t="s">
        <v>40</v>
      </c>
      <c r="J131" s="57">
        <f t="shared" si="19"/>
        <v>1</v>
      </c>
      <c r="K131" s="58" t="s">
        <v>64</v>
      </c>
      <c r="L131" s="58" t="s">
        <v>7</v>
      </c>
      <c r="M131" s="59"/>
      <c r="N131" s="55"/>
      <c r="O131" s="55"/>
      <c r="P131" s="60"/>
      <c r="Q131" s="55"/>
      <c r="R131" s="55"/>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80">
        <f t="shared" si="20"/>
        <v>997.7184000000001</v>
      </c>
      <c r="BB131" s="81">
        <f t="shared" si="21"/>
        <v>997.7184000000001</v>
      </c>
      <c r="BC131" s="61" t="str">
        <f t="shared" si="22"/>
        <v>INR  Nine Hundred &amp; Ninety Seven  and Paise Seventy Two Only</v>
      </c>
      <c r="BM131" s="94">
        <v>25.2</v>
      </c>
      <c r="BN131" s="67">
        <f t="shared" si="16"/>
        <v>28.506240000000002</v>
      </c>
    </row>
    <row r="132" spans="1:66" ht="76.5" customHeight="1">
      <c r="A132" s="32">
        <v>120</v>
      </c>
      <c r="B132" s="104" t="s">
        <v>288</v>
      </c>
      <c r="C132" s="63" t="s">
        <v>347</v>
      </c>
      <c r="D132" s="105">
        <v>6</v>
      </c>
      <c r="E132" s="112" t="s">
        <v>146</v>
      </c>
      <c r="F132" s="107">
        <v>44.79552</v>
      </c>
      <c r="G132" s="55"/>
      <c r="H132" s="55"/>
      <c r="I132" s="56" t="s">
        <v>40</v>
      </c>
      <c r="J132" s="57">
        <f t="shared" si="19"/>
        <v>1</v>
      </c>
      <c r="K132" s="58" t="s">
        <v>64</v>
      </c>
      <c r="L132" s="58" t="s">
        <v>7</v>
      </c>
      <c r="M132" s="59"/>
      <c r="N132" s="55"/>
      <c r="O132" s="55"/>
      <c r="P132" s="60"/>
      <c r="Q132" s="55"/>
      <c r="R132" s="55"/>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80">
        <f t="shared" si="20"/>
        <v>268.77312</v>
      </c>
      <c r="BB132" s="81">
        <f t="shared" si="21"/>
        <v>268.77312</v>
      </c>
      <c r="BC132" s="61" t="str">
        <f t="shared" si="22"/>
        <v>INR  Two Hundred &amp; Sixty Eight  and Paise Seventy Seven Only</v>
      </c>
      <c r="BM132" s="94">
        <v>39.6</v>
      </c>
      <c r="BN132" s="67">
        <f t="shared" si="16"/>
        <v>44.79552</v>
      </c>
    </row>
    <row r="133" spans="1:66" ht="259.5" customHeight="1">
      <c r="A133" s="32">
        <v>121</v>
      </c>
      <c r="B133" s="104" t="s">
        <v>193</v>
      </c>
      <c r="C133" s="63" t="s">
        <v>348</v>
      </c>
      <c r="D133" s="105">
        <v>40</v>
      </c>
      <c r="E133" s="87" t="s">
        <v>179</v>
      </c>
      <c r="F133" s="108">
        <v>77.37408000000002</v>
      </c>
      <c r="G133" s="55"/>
      <c r="H133" s="55"/>
      <c r="I133" s="56" t="s">
        <v>40</v>
      </c>
      <c r="J133" s="57">
        <f t="shared" si="19"/>
        <v>1</v>
      </c>
      <c r="K133" s="58" t="s">
        <v>64</v>
      </c>
      <c r="L133" s="58" t="s">
        <v>7</v>
      </c>
      <c r="M133" s="59"/>
      <c r="N133" s="55"/>
      <c r="O133" s="55"/>
      <c r="P133" s="60"/>
      <c r="Q133" s="55"/>
      <c r="R133" s="55"/>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80">
        <f t="shared" si="20"/>
        <v>3094.963200000001</v>
      </c>
      <c r="BB133" s="81">
        <f t="shared" si="21"/>
        <v>3094.963200000001</v>
      </c>
      <c r="BC133" s="61" t="str">
        <f t="shared" si="22"/>
        <v>INR  Three Thousand  &amp;Ninety Four  and Paise Ninety Six Only</v>
      </c>
      <c r="BM133" s="95">
        <v>68.4</v>
      </c>
      <c r="BN133" s="67">
        <f t="shared" si="16"/>
        <v>77.37408000000002</v>
      </c>
    </row>
    <row r="134" spans="1:66" ht="208.5" customHeight="1">
      <c r="A134" s="32">
        <v>122</v>
      </c>
      <c r="B134" s="104" t="s">
        <v>289</v>
      </c>
      <c r="C134" s="63" t="s">
        <v>349</v>
      </c>
      <c r="D134" s="105">
        <v>4</v>
      </c>
      <c r="E134" s="87" t="s">
        <v>146</v>
      </c>
      <c r="F134" s="108">
        <v>2686.3737600000004</v>
      </c>
      <c r="G134" s="55"/>
      <c r="H134" s="55"/>
      <c r="I134" s="56" t="s">
        <v>40</v>
      </c>
      <c r="J134" s="57">
        <f t="shared" si="19"/>
        <v>1</v>
      </c>
      <c r="K134" s="58" t="s">
        <v>64</v>
      </c>
      <c r="L134" s="58" t="s">
        <v>7</v>
      </c>
      <c r="M134" s="59"/>
      <c r="N134" s="55"/>
      <c r="O134" s="55"/>
      <c r="P134" s="60"/>
      <c r="Q134" s="55"/>
      <c r="R134" s="55"/>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80">
        <f t="shared" si="20"/>
        <v>10745.495040000002</v>
      </c>
      <c r="BB134" s="81">
        <f t="shared" si="21"/>
        <v>10745.495040000002</v>
      </c>
      <c r="BC134" s="61" t="str">
        <f t="shared" si="22"/>
        <v>INR  Ten Thousand Seven Hundred &amp; Forty Five  and Paise Fifty Only</v>
      </c>
      <c r="BM134" s="95">
        <v>2374.8</v>
      </c>
      <c r="BN134" s="67">
        <f t="shared" si="16"/>
        <v>2686.3737600000004</v>
      </c>
    </row>
    <row r="135" spans="1:66" ht="75" customHeight="1">
      <c r="A135" s="32">
        <v>123</v>
      </c>
      <c r="B135" s="104" t="s">
        <v>290</v>
      </c>
      <c r="C135" s="63" t="s">
        <v>350</v>
      </c>
      <c r="D135" s="105">
        <v>6</v>
      </c>
      <c r="E135" s="87" t="s">
        <v>146</v>
      </c>
      <c r="F135" s="108">
        <v>123.52704000000001</v>
      </c>
      <c r="G135" s="55"/>
      <c r="H135" s="55"/>
      <c r="I135" s="56" t="s">
        <v>40</v>
      </c>
      <c r="J135" s="57">
        <f t="shared" si="19"/>
        <v>1</v>
      </c>
      <c r="K135" s="58" t="s">
        <v>64</v>
      </c>
      <c r="L135" s="58" t="s">
        <v>7</v>
      </c>
      <c r="M135" s="59"/>
      <c r="N135" s="55"/>
      <c r="O135" s="55"/>
      <c r="P135" s="60"/>
      <c r="Q135" s="55"/>
      <c r="R135" s="55"/>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80">
        <f t="shared" si="20"/>
        <v>741.1622400000001</v>
      </c>
      <c r="BB135" s="81">
        <f t="shared" si="21"/>
        <v>741.1622400000001</v>
      </c>
      <c r="BC135" s="61" t="str">
        <f t="shared" si="22"/>
        <v>INR  Seven Hundred &amp; Forty One  and Paise Sixteen Only</v>
      </c>
      <c r="BM135" s="95">
        <v>109.2</v>
      </c>
      <c r="BN135" s="67">
        <f t="shared" si="16"/>
        <v>123.52704000000001</v>
      </c>
    </row>
    <row r="136" spans="1:66" ht="87" customHeight="1">
      <c r="A136" s="32">
        <v>124</v>
      </c>
      <c r="B136" s="104" t="s">
        <v>291</v>
      </c>
      <c r="C136" s="63" t="s">
        <v>351</v>
      </c>
      <c r="D136" s="105">
        <v>6</v>
      </c>
      <c r="E136" s="87" t="s">
        <v>146</v>
      </c>
      <c r="F136" s="108">
        <v>145.24608000000003</v>
      </c>
      <c r="G136" s="55"/>
      <c r="H136" s="55"/>
      <c r="I136" s="56" t="s">
        <v>40</v>
      </c>
      <c r="J136" s="57">
        <f aca="true" t="shared" si="24" ref="J136:J141">IF(I136="Less(-)",-1,1)</f>
        <v>1</v>
      </c>
      <c r="K136" s="58" t="s">
        <v>64</v>
      </c>
      <c r="L136" s="58" t="s">
        <v>7</v>
      </c>
      <c r="M136" s="59"/>
      <c r="N136" s="55"/>
      <c r="O136" s="55"/>
      <c r="P136" s="60"/>
      <c r="Q136" s="55"/>
      <c r="R136" s="55"/>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80">
        <f aca="true" t="shared" si="25" ref="BA136:BA141">total_amount_ba($B$2,$D$2,D136,F136,J136,K136,M136)</f>
        <v>871.4764800000003</v>
      </c>
      <c r="BB136" s="81">
        <f aca="true" t="shared" si="26" ref="BB136:BB141">BA136+SUM(N136:AZ136)</f>
        <v>871.4764800000003</v>
      </c>
      <c r="BC136" s="61" t="str">
        <f aca="true" t="shared" si="27" ref="BC136:BC141">SpellNumber(L136,BB136)</f>
        <v>INR  Eight Hundred &amp; Seventy One  and Paise Forty Eight Only</v>
      </c>
      <c r="BM136" s="95">
        <v>128.4</v>
      </c>
      <c r="BN136" s="67">
        <f t="shared" si="16"/>
        <v>145.24608000000003</v>
      </c>
    </row>
    <row r="137" spans="1:66" ht="102.75" customHeight="1">
      <c r="A137" s="32">
        <v>125</v>
      </c>
      <c r="B137" s="104" t="s">
        <v>292</v>
      </c>
      <c r="C137" s="63" t="s">
        <v>352</v>
      </c>
      <c r="D137" s="105">
        <v>6</v>
      </c>
      <c r="E137" s="87" t="s">
        <v>146</v>
      </c>
      <c r="F137" s="108">
        <v>803.6044800000001</v>
      </c>
      <c r="G137" s="55"/>
      <c r="H137" s="55"/>
      <c r="I137" s="56" t="s">
        <v>40</v>
      </c>
      <c r="J137" s="57">
        <f t="shared" si="24"/>
        <v>1</v>
      </c>
      <c r="K137" s="58" t="s">
        <v>64</v>
      </c>
      <c r="L137" s="58" t="s">
        <v>7</v>
      </c>
      <c r="M137" s="59"/>
      <c r="N137" s="55"/>
      <c r="O137" s="55"/>
      <c r="P137" s="60"/>
      <c r="Q137" s="55"/>
      <c r="R137" s="55"/>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80">
        <f t="shared" si="25"/>
        <v>4821.626880000001</v>
      </c>
      <c r="BB137" s="81">
        <f t="shared" si="26"/>
        <v>4821.626880000001</v>
      </c>
      <c r="BC137" s="61" t="str">
        <f t="shared" si="27"/>
        <v>INR  Four Thousand Eight Hundred &amp; Twenty One  and Paise Sixty Three Only</v>
      </c>
      <c r="BM137" s="95">
        <v>710.4</v>
      </c>
      <c r="BN137" s="67">
        <f t="shared" si="16"/>
        <v>803.6044800000001</v>
      </c>
    </row>
    <row r="138" spans="1:66" ht="72.75" customHeight="1">
      <c r="A138" s="32">
        <v>126</v>
      </c>
      <c r="B138" s="104" t="s">
        <v>293</v>
      </c>
      <c r="C138" s="63" t="s">
        <v>353</v>
      </c>
      <c r="D138" s="105">
        <v>6</v>
      </c>
      <c r="E138" s="87" t="s">
        <v>146</v>
      </c>
      <c r="F138" s="108">
        <v>644.7840000000001</v>
      </c>
      <c r="G138" s="55"/>
      <c r="H138" s="55"/>
      <c r="I138" s="56" t="s">
        <v>40</v>
      </c>
      <c r="J138" s="57">
        <f t="shared" si="24"/>
        <v>1</v>
      </c>
      <c r="K138" s="58" t="s">
        <v>64</v>
      </c>
      <c r="L138" s="58" t="s">
        <v>7</v>
      </c>
      <c r="M138" s="59"/>
      <c r="N138" s="55"/>
      <c r="O138" s="55"/>
      <c r="P138" s="60"/>
      <c r="Q138" s="55"/>
      <c r="R138" s="55"/>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80">
        <f t="shared" si="25"/>
        <v>3868.7040000000006</v>
      </c>
      <c r="BB138" s="81">
        <f t="shared" si="26"/>
        <v>3868.7040000000006</v>
      </c>
      <c r="BC138" s="61" t="str">
        <f t="shared" si="27"/>
        <v>INR  Three Thousand Eight Hundred &amp; Sixty Eight  and Paise Seventy Only</v>
      </c>
      <c r="BM138" s="95">
        <v>570</v>
      </c>
      <c r="BN138" s="67">
        <f t="shared" si="16"/>
        <v>644.7840000000001</v>
      </c>
    </row>
    <row r="139" spans="1:66" ht="54">
      <c r="A139" s="32">
        <v>127</v>
      </c>
      <c r="B139" s="104" t="s">
        <v>294</v>
      </c>
      <c r="C139" s="63" t="s">
        <v>354</v>
      </c>
      <c r="D139" s="105">
        <v>6</v>
      </c>
      <c r="E139" s="87" t="s">
        <v>146</v>
      </c>
      <c r="F139" s="108">
        <v>255.19872000000004</v>
      </c>
      <c r="G139" s="55"/>
      <c r="H139" s="55"/>
      <c r="I139" s="56" t="s">
        <v>40</v>
      </c>
      <c r="J139" s="57">
        <f t="shared" si="24"/>
        <v>1</v>
      </c>
      <c r="K139" s="58" t="s">
        <v>64</v>
      </c>
      <c r="L139" s="58" t="s">
        <v>7</v>
      </c>
      <c r="M139" s="59"/>
      <c r="N139" s="55"/>
      <c r="O139" s="55"/>
      <c r="P139" s="60"/>
      <c r="Q139" s="55"/>
      <c r="R139" s="55"/>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80">
        <f t="shared" si="25"/>
        <v>1531.19232</v>
      </c>
      <c r="BB139" s="81">
        <f t="shared" si="26"/>
        <v>1531.19232</v>
      </c>
      <c r="BC139" s="61" t="str">
        <f t="shared" si="27"/>
        <v>INR  One Thousand Five Hundred &amp; Thirty One  and Paise Nineteen Only</v>
      </c>
      <c r="BM139" s="95">
        <v>225.6</v>
      </c>
      <c r="BN139" s="67">
        <f t="shared" si="16"/>
        <v>255.19872000000004</v>
      </c>
    </row>
    <row r="140" spans="1:66" ht="111.75" customHeight="1">
      <c r="A140" s="32">
        <v>128</v>
      </c>
      <c r="B140" s="104" t="s">
        <v>295</v>
      </c>
      <c r="C140" s="63" t="s">
        <v>355</v>
      </c>
      <c r="D140" s="105">
        <v>6</v>
      </c>
      <c r="E140" s="87" t="s">
        <v>146</v>
      </c>
      <c r="F140" s="108">
        <v>832.1107200000001</v>
      </c>
      <c r="G140" s="55"/>
      <c r="H140" s="55"/>
      <c r="I140" s="56" t="s">
        <v>40</v>
      </c>
      <c r="J140" s="57">
        <f t="shared" si="24"/>
        <v>1</v>
      </c>
      <c r="K140" s="58" t="s">
        <v>64</v>
      </c>
      <c r="L140" s="58" t="s">
        <v>7</v>
      </c>
      <c r="M140" s="59"/>
      <c r="N140" s="55"/>
      <c r="O140" s="55"/>
      <c r="P140" s="60"/>
      <c r="Q140" s="55"/>
      <c r="R140" s="55"/>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80">
        <f t="shared" si="25"/>
        <v>4992.664320000001</v>
      </c>
      <c r="BB140" s="81">
        <f t="shared" si="26"/>
        <v>4992.664320000001</v>
      </c>
      <c r="BC140" s="61" t="str">
        <f t="shared" si="27"/>
        <v>INR  Four Thousand Nine Hundred &amp; Ninety Two  and Paise Sixty Six Only</v>
      </c>
      <c r="BM140" s="95">
        <v>735.6</v>
      </c>
      <c r="BN140" s="67">
        <f t="shared" si="16"/>
        <v>832.1107200000001</v>
      </c>
    </row>
    <row r="141" spans="1:66" ht="72.75" customHeight="1">
      <c r="A141" s="32">
        <v>129</v>
      </c>
      <c r="B141" s="104" t="s">
        <v>194</v>
      </c>
      <c r="C141" s="63" t="s">
        <v>356</v>
      </c>
      <c r="D141" s="105">
        <v>10</v>
      </c>
      <c r="E141" s="87" t="s">
        <v>146</v>
      </c>
      <c r="F141" s="108">
        <v>1168.7558400000003</v>
      </c>
      <c r="G141" s="55"/>
      <c r="H141" s="55"/>
      <c r="I141" s="56" t="s">
        <v>40</v>
      </c>
      <c r="J141" s="57">
        <f t="shared" si="24"/>
        <v>1</v>
      </c>
      <c r="K141" s="58" t="s">
        <v>64</v>
      </c>
      <c r="L141" s="58" t="s">
        <v>7</v>
      </c>
      <c r="M141" s="59"/>
      <c r="N141" s="55"/>
      <c r="O141" s="55"/>
      <c r="P141" s="60"/>
      <c r="Q141" s="55"/>
      <c r="R141" s="55"/>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80">
        <f t="shared" si="25"/>
        <v>11687.558400000002</v>
      </c>
      <c r="BB141" s="81">
        <f t="shared" si="26"/>
        <v>11687.558400000002</v>
      </c>
      <c r="BC141" s="61" t="str">
        <f t="shared" si="27"/>
        <v>INR  Eleven Thousand Six Hundred &amp; Eighty Seven  and Paise Fifty Six Only</v>
      </c>
      <c r="BM141" s="95">
        <v>1033.2</v>
      </c>
      <c r="BN141" s="67">
        <f t="shared" si="16"/>
        <v>1168.7558400000003</v>
      </c>
    </row>
    <row r="142" spans="1:66" ht="75" customHeight="1">
      <c r="A142" s="32">
        <v>130</v>
      </c>
      <c r="B142" s="104" t="s">
        <v>195</v>
      </c>
      <c r="C142" s="63" t="s">
        <v>357</v>
      </c>
      <c r="D142" s="105">
        <v>10</v>
      </c>
      <c r="E142" s="87" t="s">
        <v>146</v>
      </c>
      <c r="F142" s="108">
        <v>1106.3136000000002</v>
      </c>
      <c r="G142" s="55"/>
      <c r="H142" s="55"/>
      <c r="I142" s="56" t="s">
        <v>40</v>
      </c>
      <c r="J142" s="57">
        <f>IF(I142="Less(-)",-1,1)</f>
        <v>1</v>
      </c>
      <c r="K142" s="58" t="s">
        <v>64</v>
      </c>
      <c r="L142" s="58" t="s">
        <v>7</v>
      </c>
      <c r="M142" s="59"/>
      <c r="N142" s="55"/>
      <c r="O142" s="55"/>
      <c r="P142" s="60"/>
      <c r="Q142" s="55"/>
      <c r="R142" s="55"/>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80">
        <f>total_amount_ba($B$2,$D$2,D142,F142,J142,K142,M142)</f>
        <v>11063.136000000002</v>
      </c>
      <c r="BB142" s="81">
        <f>BA142+SUM(N142:AZ142)</f>
        <v>11063.136000000002</v>
      </c>
      <c r="BC142" s="61" t="str">
        <f>SpellNumber(L142,BB142)</f>
        <v>INR  Eleven Thousand  &amp;Sixty Three  and Paise Fourteen Only</v>
      </c>
      <c r="BM142" s="95">
        <v>978</v>
      </c>
      <c r="BN142" s="67">
        <f t="shared" si="16"/>
        <v>1106.3136000000002</v>
      </c>
    </row>
    <row r="143" spans="1:66" ht="83.25" customHeight="1">
      <c r="A143" s="32">
        <v>131</v>
      </c>
      <c r="B143" s="104" t="s">
        <v>296</v>
      </c>
      <c r="C143" s="63" t="s">
        <v>358</v>
      </c>
      <c r="D143" s="105">
        <v>6</v>
      </c>
      <c r="E143" s="87" t="s">
        <v>146</v>
      </c>
      <c r="F143" s="108">
        <v>613.5628800000001</v>
      </c>
      <c r="G143" s="55"/>
      <c r="H143" s="55"/>
      <c r="I143" s="56" t="s">
        <v>40</v>
      </c>
      <c r="J143" s="57">
        <f aca="true" t="shared" si="28" ref="J143:J148">IF(I143="Less(-)",-1,1)</f>
        <v>1</v>
      </c>
      <c r="K143" s="58" t="s">
        <v>64</v>
      </c>
      <c r="L143" s="58" t="s">
        <v>7</v>
      </c>
      <c r="M143" s="59"/>
      <c r="N143" s="55"/>
      <c r="O143" s="55"/>
      <c r="P143" s="60"/>
      <c r="Q143" s="55"/>
      <c r="R143" s="55"/>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80">
        <f aca="true" t="shared" si="29" ref="BA143:BA148">total_amount_ba($B$2,$D$2,D143,F143,J143,K143,M143)</f>
        <v>3681.3772800000006</v>
      </c>
      <c r="BB143" s="81">
        <f aca="true" t="shared" si="30" ref="BB143:BB148">BA143+SUM(N143:AZ143)</f>
        <v>3681.3772800000006</v>
      </c>
      <c r="BC143" s="61" t="str">
        <f aca="true" t="shared" si="31" ref="BC143:BC148">SpellNumber(L143,BB143)</f>
        <v>INR  Three Thousand Six Hundred &amp; Eighty One  and Paise Thirty Eight Only</v>
      </c>
      <c r="BM143" s="95">
        <v>542.4</v>
      </c>
      <c r="BN143" s="67">
        <f aca="true" t="shared" si="32" ref="BN143:BN148">BM143*1.12*1.01</f>
        <v>613.5628800000001</v>
      </c>
    </row>
    <row r="144" spans="1:66" ht="54">
      <c r="A144" s="32">
        <v>132</v>
      </c>
      <c r="B144" s="104" t="s">
        <v>297</v>
      </c>
      <c r="C144" s="63" t="s">
        <v>359</v>
      </c>
      <c r="D144" s="105">
        <v>12</v>
      </c>
      <c r="E144" s="87" t="s">
        <v>146</v>
      </c>
      <c r="F144" s="108">
        <v>115.3824</v>
      </c>
      <c r="G144" s="55"/>
      <c r="H144" s="55"/>
      <c r="I144" s="56" t="s">
        <v>40</v>
      </c>
      <c r="J144" s="57">
        <f t="shared" si="28"/>
        <v>1</v>
      </c>
      <c r="K144" s="58" t="s">
        <v>64</v>
      </c>
      <c r="L144" s="58" t="s">
        <v>7</v>
      </c>
      <c r="M144" s="59"/>
      <c r="N144" s="55"/>
      <c r="O144" s="55"/>
      <c r="P144" s="60"/>
      <c r="Q144" s="55"/>
      <c r="R144" s="55"/>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80">
        <f t="shared" si="29"/>
        <v>1384.5888</v>
      </c>
      <c r="BB144" s="81">
        <f t="shared" si="30"/>
        <v>1384.5888</v>
      </c>
      <c r="BC144" s="61" t="str">
        <f t="shared" si="31"/>
        <v>INR  One Thousand Three Hundred &amp; Eighty Four  and Paise Fifty Nine Only</v>
      </c>
      <c r="BM144" s="95">
        <v>102</v>
      </c>
      <c r="BN144" s="67">
        <f t="shared" si="32"/>
        <v>115.3824</v>
      </c>
    </row>
    <row r="145" spans="1:66" ht="54">
      <c r="A145" s="32">
        <v>133</v>
      </c>
      <c r="B145" s="104" t="s">
        <v>298</v>
      </c>
      <c r="C145" s="63" t="s">
        <v>360</v>
      </c>
      <c r="D145" s="105">
        <v>12</v>
      </c>
      <c r="E145" s="87" t="s">
        <v>146</v>
      </c>
      <c r="F145" s="108">
        <v>138.45888000000002</v>
      </c>
      <c r="G145" s="55"/>
      <c r="H145" s="55"/>
      <c r="I145" s="56" t="s">
        <v>40</v>
      </c>
      <c r="J145" s="57">
        <f t="shared" si="28"/>
        <v>1</v>
      </c>
      <c r="K145" s="58" t="s">
        <v>64</v>
      </c>
      <c r="L145" s="58" t="s">
        <v>7</v>
      </c>
      <c r="M145" s="59"/>
      <c r="N145" s="55"/>
      <c r="O145" s="55"/>
      <c r="P145" s="60"/>
      <c r="Q145" s="55"/>
      <c r="R145" s="55"/>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80">
        <f t="shared" si="29"/>
        <v>1661.5065600000003</v>
      </c>
      <c r="BB145" s="81">
        <f t="shared" si="30"/>
        <v>1661.5065600000003</v>
      </c>
      <c r="BC145" s="61" t="str">
        <f t="shared" si="31"/>
        <v>INR  One Thousand Six Hundred &amp; Sixty One  and Paise Fifty One Only</v>
      </c>
      <c r="BM145" s="95">
        <v>122.4</v>
      </c>
      <c r="BN145" s="67">
        <f t="shared" si="32"/>
        <v>138.45888000000002</v>
      </c>
    </row>
    <row r="146" spans="1:66" ht="54">
      <c r="A146" s="32">
        <v>134</v>
      </c>
      <c r="B146" s="83" t="s">
        <v>299</v>
      </c>
      <c r="C146" s="63" t="s">
        <v>361</v>
      </c>
      <c r="D146" s="105">
        <v>9</v>
      </c>
      <c r="E146" s="87" t="s">
        <v>146</v>
      </c>
      <c r="F146" s="108">
        <v>50.904</v>
      </c>
      <c r="G146" s="55"/>
      <c r="H146" s="55"/>
      <c r="I146" s="56" t="s">
        <v>40</v>
      </c>
      <c r="J146" s="57">
        <f t="shared" si="28"/>
        <v>1</v>
      </c>
      <c r="K146" s="58" t="s">
        <v>64</v>
      </c>
      <c r="L146" s="58" t="s">
        <v>7</v>
      </c>
      <c r="M146" s="59"/>
      <c r="N146" s="55"/>
      <c r="O146" s="55"/>
      <c r="P146" s="60"/>
      <c r="Q146" s="55"/>
      <c r="R146" s="55"/>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80">
        <f t="shared" si="29"/>
        <v>458.136</v>
      </c>
      <c r="BB146" s="81">
        <f t="shared" si="30"/>
        <v>458.136</v>
      </c>
      <c r="BC146" s="61" t="str">
        <f t="shared" si="31"/>
        <v>INR  Four Hundred &amp; Fifty Eight  and Paise Fourteen Only</v>
      </c>
      <c r="BM146" s="95">
        <v>45</v>
      </c>
      <c r="BN146" s="67">
        <f t="shared" si="32"/>
        <v>50.904</v>
      </c>
    </row>
    <row r="147" spans="1:66" ht="75" customHeight="1">
      <c r="A147" s="32">
        <v>135</v>
      </c>
      <c r="B147" s="104" t="s">
        <v>300</v>
      </c>
      <c r="C147" s="63" t="s">
        <v>362</v>
      </c>
      <c r="D147" s="105">
        <v>1</v>
      </c>
      <c r="E147" s="87" t="s">
        <v>146</v>
      </c>
      <c r="F147" s="108">
        <v>14163.52896</v>
      </c>
      <c r="G147" s="55"/>
      <c r="H147" s="55"/>
      <c r="I147" s="56" t="s">
        <v>40</v>
      </c>
      <c r="J147" s="57">
        <f t="shared" si="28"/>
        <v>1</v>
      </c>
      <c r="K147" s="58" t="s">
        <v>64</v>
      </c>
      <c r="L147" s="58" t="s">
        <v>7</v>
      </c>
      <c r="M147" s="59"/>
      <c r="N147" s="55"/>
      <c r="O147" s="55"/>
      <c r="P147" s="60"/>
      <c r="Q147" s="55"/>
      <c r="R147" s="55"/>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80">
        <f t="shared" si="29"/>
        <v>14163.52896</v>
      </c>
      <c r="BB147" s="81">
        <f t="shared" si="30"/>
        <v>14163.52896</v>
      </c>
      <c r="BC147" s="61" t="str">
        <f t="shared" si="31"/>
        <v>INR  Fourteen Thousand One Hundred &amp; Sixty Three  and Paise Fifty Three Only</v>
      </c>
      <c r="BM147" s="95">
        <v>12520.8</v>
      </c>
      <c r="BN147" s="67">
        <f t="shared" si="32"/>
        <v>14163.52896</v>
      </c>
    </row>
    <row r="148" spans="1:66" ht="54">
      <c r="A148" s="32">
        <v>136</v>
      </c>
      <c r="B148" s="104" t="s">
        <v>301</v>
      </c>
      <c r="C148" s="63" t="s">
        <v>363</v>
      </c>
      <c r="D148" s="105">
        <v>1</v>
      </c>
      <c r="E148" s="87" t="s">
        <v>146</v>
      </c>
      <c r="F148" s="108">
        <v>404.51712000000003</v>
      </c>
      <c r="G148" s="55"/>
      <c r="H148" s="55"/>
      <c r="I148" s="56" t="s">
        <v>40</v>
      </c>
      <c r="J148" s="57">
        <f t="shared" si="28"/>
        <v>1</v>
      </c>
      <c r="K148" s="58" t="s">
        <v>64</v>
      </c>
      <c r="L148" s="58" t="s">
        <v>7</v>
      </c>
      <c r="M148" s="59"/>
      <c r="N148" s="55"/>
      <c r="O148" s="55"/>
      <c r="P148" s="60"/>
      <c r="Q148" s="55"/>
      <c r="R148" s="55"/>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80">
        <f t="shared" si="29"/>
        <v>404.51712000000003</v>
      </c>
      <c r="BB148" s="81">
        <f t="shared" si="30"/>
        <v>404.51712000000003</v>
      </c>
      <c r="BC148" s="61" t="str">
        <f t="shared" si="31"/>
        <v>INR  Four Hundred &amp; Four  and Paise Fifty Two Only</v>
      </c>
      <c r="BM148" s="95">
        <v>357.6</v>
      </c>
      <c r="BN148" s="67">
        <f t="shared" si="32"/>
        <v>404.51712000000003</v>
      </c>
    </row>
    <row r="149" spans="1:67" ht="75">
      <c r="A149" s="32">
        <v>137</v>
      </c>
      <c r="B149" s="83" t="s">
        <v>302</v>
      </c>
      <c r="C149" s="63" t="s">
        <v>364</v>
      </c>
      <c r="D149" s="87">
        <v>1</v>
      </c>
      <c r="E149" s="88" t="s">
        <v>148</v>
      </c>
      <c r="F149" s="89">
        <v>4814.341952000001</v>
      </c>
      <c r="G149" s="55"/>
      <c r="H149" s="55"/>
      <c r="I149" s="56" t="s">
        <v>40</v>
      </c>
      <c r="J149" s="57">
        <f aca="true" t="shared" si="33" ref="J149:J168">IF(I149="Less(-)",-1,1)</f>
        <v>1</v>
      </c>
      <c r="K149" s="58" t="s">
        <v>64</v>
      </c>
      <c r="L149" s="58" t="s">
        <v>7</v>
      </c>
      <c r="M149" s="59"/>
      <c r="N149" s="55"/>
      <c r="O149" s="55"/>
      <c r="P149" s="60"/>
      <c r="Q149" s="55"/>
      <c r="R149" s="55"/>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80">
        <f aca="true" t="shared" si="34" ref="BA149:BA168">total_amount_ba($B$2,$D$2,D149,F149,J149,K149,M149)</f>
        <v>4814.341952000001</v>
      </c>
      <c r="BB149" s="81">
        <f aca="true" t="shared" si="35" ref="BB149:BB168">BA149+SUM(N149:AZ149)</f>
        <v>4814.341952000001</v>
      </c>
      <c r="BC149" s="61" t="str">
        <f aca="true" t="shared" si="36" ref="BC149:BC168">SpellNumber(L149,BB149)</f>
        <v>INR  Four Thousand Eight Hundred &amp; Fourteen  and Paise Thirty Four Only</v>
      </c>
      <c r="BN149" s="100">
        <v>4132</v>
      </c>
      <c r="BO149" s="103">
        <f>BN149*1.12*1.03*1.01</f>
        <v>4814.341952000001</v>
      </c>
    </row>
    <row r="150" spans="1:67" ht="199.5">
      <c r="A150" s="32">
        <v>138</v>
      </c>
      <c r="B150" s="69" t="s">
        <v>303</v>
      </c>
      <c r="C150" s="63" t="s">
        <v>365</v>
      </c>
      <c r="D150" s="114">
        <v>1</v>
      </c>
      <c r="E150" s="62" t="s">
        <v>148</v>
      </c>
      <c r="F150" s="62">
        <v>14840.337232000002</v>
      </c>
      <c r="G150" s="55"/>
      <c r="H150" s="55"/>
      <c r="I150" s="56" t="s">
        <v>40</v>
      </c>
      <c r="J150" s="57">
        <f t="shared" si="33"/>
        <v>1</v>
      </c>
      <c r="K150" s="58" t="s">
        <v>64</v>
      </c>
      <c r="L150" s="58" t="s">
        <v>7</v>
      </c>
      <c r="M150" s="59"/>
      <c r="N150" s="55"/>
      <c r="O150" s="55"/>
      <c r="P150" s="60"/>
      <c r="Q150" s="55"/>
      <c r="R150" s="55"/>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80">
        <f t="shared" si="34"/>
        <v>14840.337232000002</v>
      </c>
      <c r="BB150" s="81">
        <f t="shared" si="35"/>
        <v>14840.337232000002</v>
      </c>
      <c r="BC150" s="61" t="str">
        <f t="shared" si="36"/>
        <v>INR  Fourteen Thousand Eight Hundred &amp; Forty  and Paise Thirty Four Only</v>
      </c>
      <c r="BN150" s="101">
        <v>12737</v>
      </c>
      <c r="BO150" s="103">
        <f aca="true" t="shared" si="37" ref="BO150:BO162">BN150*1.12*1.03*1.01</f>
        <v>14840.337232000002</v>
      </c>
    </row>
    <row r="151" spans="1:67" ht="180" customHeight="1">
      <c r="A151" s="32">
        <v>139</v>
      </c>
      <c r="B151" s="69" t="s">
        <v>304</v>
      </c>
      <c r="C151" s="63" t="s">
        <v>366</v>
      </c>
      <c r="D151" s="115">
        <v>4</v>
      </c>
      <c r="E151" s="62" t="s">
        <v>148</v>
      </c>
      <c r="F151" s="62">
        <v>3491.9125920000006</v>
      </c>
      <c r="G151" s="55"/>
      <c r="H151" s="55"/>
      <c r="I151" s="56" t="s">
        <v>40</v>
      </c>
      <c r="J151" s="57">
        <f t="shared" si="33"/>
        <v>1</v>
      </c>
      <c r="K151" s="58" t="s">
        <v>64</v>
      </c>
      <c r="L151" s="58" t="s">
        <v>7</v>
      </c>
      <c r="M151" s="59"/>
      <c r="N151" s="55"/>
      <c r="O151" s="55"/>
      <c r="P151" s="60"/>
      <c r="Q151" s="55"/>
      <c r="R151" s="55"/>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80">
        <f t="shared" si="34"/>
        <v>13967.650368000002</v>
      </c>
      <c r="BB151" s="81">
        <f t="shared" si="35"/>
        <v>13967.650368000002</v>
      </c>
      <c r="BC151" s="61" t="str">
        <f t="shared" si="36"/>
        <v>INR  Thirteen Thousand Nine Hundred &amp; Sixty Seven  and Paise Sixty Five Only</v>
      </c>
      <c r="BN151" s="101">
        <v>2997</v>
      </c>
      <c r="BO151" s="103">
        <f t="shared" si="37"/>
        <v>3491.9125920000006</v>
      </c>
    </row>
    <row r="152" spans="1:67" ht="77.25" customHeight="1">
      <c r="A152" s="32">
        <v>140</v>
      </c>
      <c r="B152" s="90" t="s">
        <v>305</v>
      </c>
      <c r="C152" s="63" t="s">
        <v>367</v>
      </c>
      <c r="D152" s="87">
        <v>1</v>
      </c>
      <c r="E152" s="88" t="s">
        <v>148</v>
      </c>
      <c r="F152" s="89">
        <v>604.705584</v>
      </c>
      <c r="G152" s="55"/>
      <c r="H152" s="55"/>
      <c r="I152" s="56" t="s">
        <v>40</v>
      </c>
      <c r="J152" s="57">
        <f t="shared" si="33"/>
        <v>1</v>
      </c>
      <c r="K152" s="58" t="s">
        <v>64</v>
      </c>
      <c r="L152" s="58" t="s">
        <v>7</v>
      </c>
      <c r="M152" s="59"/>
      <c r="N152" s="55"/>
      <c r="O152" s="55"/>
      <c r="P152" s="60"/>
      <c r="Q152" s="55"/>
      <c r="R152" s="55"/>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80">
        <f t="shared" si="34"/>
        <v>604.705584</v>
      </c>
      <c r="BB152" s="81">
        <f t="shared" si="35"/>
        <v>604.705584</v>
      </c>
      <c r="BC152" s="61" t="str">
        <f t="shared" si="36"/>
        <v>INR  Six Hundred &amp; Four  and Paise Seventy One Only</v>
      </c>
      <c r="BN152" s="100">
        <v>519</v>
      </c>
      <c r="BO152" s="103">
        <f t="shared" si="37"/>
        <v>604.705584</v>
      </c>
    </row>
    <row r="153" spans="1:67" ht="115.5" customHeight="1">
      <c r="A153" s="32">
        <v>141</v>
      </c>
      <c r="B153" s="90" t="s">
        <v>306</v>
      </c>
      <c r="C153" s="63" t="s">
        <v>368</v>
      </c>
      <c r="D153" s="87">
        <v>125</v>
      </c>
      <c r="E153" s="88" t="s">
        <v>147</v>
      </c>
      <c r="F153" s="89">
        <v>129.330096</v>
      </c>
      <c r="G153" s="55"/>
      <c r="H153" s="55"/>
      <c r="I153" s="56" t="s">
        <v>40</v>
      </c>
      <c r="J153" s="57">
        <f t="shared" si="33"/>
        <v>1</v>
      </c>
      <c r="K153" s="58" t="s">
        <v>64</v>
      </c>
      <c r="L153" s="58" t="s">
        <v>7</v>
      </c>
      <c r="M153" s="59"/>
      <c r="N153" s="55"/>
      <c r="O153" s="55"/>
      <c r="P153" s="60"/>
      <c r="Q153" s="55"/>
      <c r="R153" s="55"/>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80">
        <f t="shared" si="34"/>
        <v>16166.261999999999</v>
      </c>
      <c r="BB153" s="81">
        <f t="shared" si="35"/>
        <v>16166.261999999999</v>
      </c>
      <c r="BC153" s="61" t="str">
        <f t="shared" si="36"/>
        <v>INR  Sixteen Thousand One Hundred &amp; Sixty Six  and Paise Twenty Six Only</v>
      </c>
      <c r="BN153" s="100">
        <v>111</v>
      </c>
      <c r="BO153" s="103">
        <f t="shared" si="37"/>
        <v>129.330096</v>
      </c>
    </row>
    <row r="154" spans="1:67" ht="108" customHeight="1">
      <c r="A154" s="32">
        <v>142</v>
      </c>
      <c r="B154" s="90" t="s">
        <v>307</v>
      </c>
      <c r="C154" s="63" t="s">
        <v>369</v>
      </c>
      <c r="D154" s="87">
        <v>160</v>
      </c>
      <c r="E154" s="88" t="s">
        <v>147</v>
      </c>
      <c r="F154" s="89">
        <v>235.35747200000003</v>
      </c>
      <c r="G154" s="55"/>
      <c r="H154" s="55"/>
      <c r="I154" s="56" t="s">
        <v>40</v>
      </c>
      <c r="J154" s="57">
        <f t="shared" si="33"/>
        <v>1</v>
      </c>
      <c r="K154" s="58" t="s">
        <v>64</v>
      </c>
      <c r="L154" s="58" t="s">
        <v>7</v>
      </c>
      <c r="M154" s="59"/>
      <c r="N154" s="55"/>
      <c r="O154" s="55"/>
      <c r="P154" s="60"/>
      <c r="Q154" s="55"/>
      <c r="R154" s="55"/>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80">
        <f t="shared" si="34"/>
        <v>37657.19552000001</v>
      </c>
      <c r="BB154" s="81">
        <f t="shared" si="35"/>
        <v>37657.19552000001</v>
      </c>
      <c r="BC154" s="61" t="str">
        <f t="shared" si="36"/>
        <v>INR  Thirty Seven Thousand Six Hundred &amp; Fifty Seven  and Paise Twenty Only</v>
      </c>
      <c r="BN154" s="100">
        <v>202</v>
      </c>
      <c r="BO154" s="103">
        <f t="shared" si="37"/>
        <v>235.35747200000003</v>
      </c>
    </row>
    <row r="155" spans="1:67" ht="85.5">
      <c r="A155" s="32">
        <v>143</v>
      </c>
      <c r="B155" s="90" t="s">
        <v>308</v>
      </c>
      <c r="C155" s="63" t="s">
        <v>370</v>
      </c>
      <c r="D155" s="87">
        <v>180</v>
      </c>
      <c r="E155" s="88" t="s">
        <v>147</v>
      </c>
      <c r="F155" s="89">
        <v>118.843872</v>
      </c>
      <c r="G155" s="55"/>
      <c r="H155" s="55"/>
      <c r="I155" s="56" t="s">
        <v>40</v>
      </c>
      <c r="J155" s="57">
        <f t="shared" si="33"/>
        <v>1</v>
      </c>
      <c r="K155" s="58" t="s">
        <v>64</v>
      </c>
      <c r="L155" s="58" t="s">
        <v>7</v>
      </c>
      <c r="M155" s="59"/>
      <c r="N155" s="55"/>
      <c r="O155" s="55"/>
      <c r="P155" s="60"/>
      <c r="Q155" s="55"/>
      <c r="R155" s="55"/>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80">
        <f t="shared" si="34"/>
        <v>21391.896960000002</v>
      </c>
      <c r="BB155" s="81">
        <f t="shared" si="35"/>
        <v>21391.896960000002</v>
      </c>
      <c r="BC155" s="61" t="str">
        <f t="shared" si="36"/>
        <v>INR  Twenty One Thousand Three Hundred &amp; Ninety One  and Paise Ninety Only</v>
      </c>
      <c r="BN155" s="100">
        <v>102</v>
      </c>
      <c r="BO155" s="103">
        <f t="shared" si="37"/>
        <v>118.843872</v>
      </c>
    </row>
    <row r="156" spans="1:67" ht="270.75" customHeight="1">
      <c r="A156" s="32">
        <v>144</v>
      </c>
      <c r="B156" s="91" t="s">
        <v>385</v>
      </c>
      <c r="C156" s="63" t="s">
        <v>371</v>
      </c>
      <c r="D156" s="87">
        <v>112</v>
      </c>
      <c r="E156" s="88" t="s">
        <v>150</v>
      </c>
      <c r="F156" s="89">
        <v>908.8060800000002</v>
      </c>
      <c r="G156" s="55"/>
      <c r="H156" s="55"/>
      <c r="I156" s="56" t="s">
        <v>40</v>
      </c>
      <c r="J156" s="57">
        <f t="shared" si="33"/>
        <v>1</v>
      </c>
      <c r="K156" s="58" t="s">
        <v>64</v>
      </c>
      <c r="L156" s="58" t="s">
        <v>7</v>
      </c>
      <c r="M156" s="59"/>
      <c r="N156" s="55"/>
      <c r="O156" s="55"/>
      <c r="P156" s="60"/>
      <c r="Q156" s="55"/>
      <c r="R156" s="55"/>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80">
        <f t="shared" si="34"/>
        <v>101786.28096000002</v>
      </c>
      <c r="BB156" s="81">
        <f t="shared" si="35"/>
        <v>101786.28096000002</v>
      </c>
      <c r="BC156" s="61" t="str">
        <f t="shared" si="36"/>
        <v>INR  One Lakh One Thousand Seven Hundred &amp; Eighty Six  and Paise Twenty Eight Only</v>
      </c>
      <c r="BN156" s="100">
        <v>780</v>
      </c>
      <c r="BO156" s="103">
        <f t="shared" si="37"/>
        <v>908.8060800000002</v>
      </c>
    </row>
    <row r="157" spans="1:67" ht="110.25" customHeight="1">
      <c r="A157" s="32">
        <v>145</v>
      </c>
      <c r="B157" s="91" t="s">
        <v>309</v>
      </c>
      <c r="C157" s="63" t="s">
        <v>372</v>
      </c>
      <c r="D157" s="87">
        <v>20</v>
      </c>
      <c r="E157" s="88" t="s">
        <v>150</v>
      </c>
      <c r="F157" s="89">
        <v>88.550336</v>
      </c>
      <c r="G157" s="55"/>
      <c r="H157" s="55"/>
      <c r="I157" s="56" t="s">
        <v>40</v>
      </c>
      <c r="J157" s="57">
        <f t="shared" si="33"/>
        <v>1</v>
      </c>
      <c r="K157" s="58" t="s">
        <v>64</v>
      </c>
      <c r="L157" s="58" t="s">
        <v>7</v>
      </c>
      <c r="M157" s="59"/>
      <c r="N157" s="55"/>
      <c r="O157" s="55"/>
      <c r="P157" s="60"/>
      <c r="Q157" s="55"/>
      <c r="R157" s="55"/>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80">
        <f t="shared" si="34"/>
        <v>1771.00672</v>
      </c>
      <c r="BB157" s="81">
        <f t="shared" si="35"/>
        <v>1771.00672</v>
      </c>
      <c r="BC157" s="61" t="str">
        <f t="shared" si="36"/>
        <v>INR  One Thousand Seven Hundred &amp; Seventy One  and Paise One Only</v>
      </c>
      <c r="BN157" s="100">
        <v>76</v>
      </c>
      <c r="BO157" s="103">
        <f t="shared" si="37"/>
        <v>88.550336</v>
      </c>
    </row>
    <row r="158" spans="1:67" ht="153" customHeight="1">
      <c r="A158" s="32">
        <v>146</v>
      </c>
      <c r="B158" s="85" t="s">
        <v>310</v>
      </c>
      <c r="C158" s="63" t="s">
        <v>373</v>
      </c>
      <c r="D158" s="87">
        <v>20</v>
      </c>
      <c r="E158" s="88" t="s">
        <v>150</v>
      </c>
      <c r="F158" s="89">
        <v>439.2562720000001</v>
      </c>
      <c r="G158" s="55"/>
      <c r="H158" s="55"/>
      <c r="I158" s="56" t="s">
        <v>40</v>
      </c>
      <c r="J158" s="57">
        <f t="shared" si="33"/>
        <v>1</v>
      </c>
      <c r="K158" s="58" t="s">
        <v>64</v>
      </c>
      <c r="L158" s="58" t="s">
        <v>7</v>
      </c>
      <c r="M158" s="59"/>
      <c r="N158" s="55"/>
      <c r="O158" s="55"/>
      <c r="P158" s="60"/>
      <c r="Q158" s="55"/>
      <c r="R158" s="55"/>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80">
        <f t="shared" si="34"/>
        <v>8785.125440000002</v>
      </c>
      <c r="BB158" s="81">
        <f t="shared" si="35"/>
        <v>8785.125440000002</v>
      </c>
      <c r="BC158" s="61" t="str">
        <f t="shared" si="36"/>
        <v>INR  Eight Thousand Seven Hundred &amp; Eighty Five  and Paise Thirteen Only</v>
      </c>
      <c r="BN158" s="100">
        <v>377</v>
      </c>
      <c r="BO158" s="103">
        <f t="shared" si="37"/>
        <v>439.2562720000001</v>
      </c>
    </row>
    <row r="159" spans="1:67" ht="156" customHeight="1">
      <c r="A159" s="32">
        <v>147</v>
      </c>
      <c r="B159" s="91" t="s">
        <v>311</v>
      </c>
      <c r="C159" s="63" t="s">
        <v>374</v>
      </c>
      <c r="D159" s="87">
        <v>9</v>
      </c>
      <c r="E159" s="88" t="s">
        <v>148</v>
      </c>
      <c r="F159" s="89">
        <v>1131.3470560000003</v>
      </c>
      <c r="G159" s="55"/>
      <c r="H159" s="55"/>
      <c r="I159" s="56" t="s">
        <v>40</v>
      </c>
      <c r="J159" s="57">
        <f t="shared" si="33"/>
        <v>1</v>
      </c>
      <c r="K159" s="58" t="s">
        <v>64</v>
      </c>
      <c r="L159" s="58" t="s">
        <v>7</v>
      </c>
      <c r="M159" s="59"/>
      <c r="N159" s="55"/>
      <c r="O159" s="55"/>
      <c r="P159" s="60"/>
      <c r="Q159" s="55"/>
      <c r="R159" s="55"/>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80">
        <f t="shared" si="34"/>
        <v>10182.123504000003</v>
      </c>
      <c r="BB159" s="81">
        <f t="shared" si="35"/>
        <v>10182.123504000003</v>
      </c>
      <c r="BC159" s="61" t="str">
        <f t="shared" si="36"/>
        <v>INR  Ten Thousand One Hundred &amp; Eighty Two  and Paise Twelve Only</v>
      </c>
      <c r="BN159" s="100">
        <v>971</v>
      </c>
      <c r="BO159" s="103">
        <f t="shared" si="37"/>
        <v>1131.3470560000003</v>
      </c>
    </row>
    <row r="160" spans="1:67" ht="132.75" customHeight="1">
      <c r="A160" s="32">
        <v>148</v>
      </c>
      <c r="B160" s="91" t="s">
        <v>312</v>
      </c>
      <c r="C160" s="63" t="s">
        <v>375</v>
      </c>
      <c r="D160" s="87">
        <v>8</v>
      </c>
      <c r="E160" s="88" t="s">
        <v>148</v>
      </c>
      <c r="F160" s="89">
        <v>531.302016</v>
      </c>
      <c r="G160" s="55"/>
      <c r="H160" s="55"/>
      <c r="I160" s="56" t="s">
        <v>40</v>
      </c>
      <c r="J160" s="57">
        <f t="shared" si="33"/>
        <v>1</v>
      </c>
      <c r="K160" s="58" t="s">
        <v>64</v>
      </c>
      <c r="L160" s="58" t="s">
        <v>7</v>
      </c>
      <c r="M160" s="59"/>
      <c r="N160" s="55"/>
      <c r="O160" s="55"/>
      <c r="P160" s="60"/>
      <c r="Q160" s="55"/>
      <c r="R160" s="55"/>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80">
        <f t="shared" si="34"/>
        <v>4250.416128</v>
      </c>
      <c r="BB160" s="81">
        <f t="shared" si="35"/>
        <v>4250.416128</v>
      </c>
      <c r="BC160" s="61" t="str">
        <f t="shared" si="36"/>
        <v>INR  Four Thousand Two Hundred &amp; Fifty  and Paise Forty Two Only</v>
      </c>
      <c r="BN160" s="100">
        <v>456</v>
      </c>
      <c r="BO160" s="103">
        <f t="shared" si="37"/>
        <v>531.302016</v>
      </c>
    </row>
    <row r="161" spans="1:67" ht="92.25" customHeight="1">
      <c r="A161" s="32">
        <v>149</v>
      </c>
      <c r="B161" s="90" t="s">
        <v>313</v>
      </c>
      <c r="C161" s="63" t="s">
        <v>376</v>
      </c>
      <c r="D161" s="87">
        <v>2</v>
      </c>
      <c r="E161" s="88" t="s">
        <v>148</v>
      </c>
      <c r="F161" s="89">
        <v>1775.6672640000002</v>
      </c>
      <c r="G161" s="55"/>
      <c r="H161" s="55"/>
      <c r="I161" s="56" t="s">
        <v>40</v>
      </c>
      <c r="J161" s="57">
        <f t="shared" si="33"/>
        <v>1</v>
      </c>
      <c r="K161" s="58" t="s">
        <v>64</v>
      </c>
      <c r="L161" s="58" t="s">
        <v>7</v>
      </c>
      <c r="M161" s="59"/>
      <c r="N161" s="55"/>
      <c r="O161" s="55"/>
      <c r="P161" s="60"/>
      <c r="Q161" s="55"/>
      <c r="R161" s="55"/>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80">
        <f t="shared" si="34"/>
        <v>3551.3345280000003</v>
      </c>
      <c r="BB161" s="81">
        <f t="shared" si="35"/>
        <v>3551.3345280000003</v>
      </c>
      <c r="BC161" s="61" t="str">
        <f t="shared" si="36"/>
        <v>INR  Three Thousand Five Hundred &amp; Fifty One  and Paise Thirty Three Only</v>
      </c>
      <c r="BN161" s="100">
        <v>1524</v>
      </c>
      <c r="BO161" s="103">
        <f t="shared" si="37"/>
        <v>1775.6672640000002</v>
      </c>
    </row>
    <row r="162" spans="1:67" ht="54">
      <c r="A162" s="32">
        <v>150</v>
      </c>
      <c r="B162" s="90" t="s">
        <v>314</v>
      </c>
      <c r="C162" s="63" t="s">
        <v>377</v>
      </c>
      <c r="D162" s="87">
        <v>2</v>
      </c>
      <c r="E162" s="88" t="s">
        <v>384</v>
      </c>
      <c r="F162" s="89">
        <v>333.2288960000001</v>
      </c>
      <c r="G162" s="55"/>
      <c r="H162" s="55"/>
      <c r="I162" s="56" t="s">
        <v>40</v>
      </c>
      <c r="J162" s="57">
        <f t="shared" si="33"/>
        <v>1</v>
      </c>
      <c r="K162" s="58" t="s">
        <v>64</v>
      </c>
      <c r="L162" s="58" t="s">
        <v>7</v>
      </c>
      <c r="M162" s="59"/>
      <c r="N162" s="55"/>
      <c r="O162" s="55"/>
      <c r="P162" s="60"/>
      <c r="Q162" s="55"/>
      <c r="R162" s="55"/>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80">
        <f t="shared" si="34"/>
        <v>666.4577920000002</v>
      </c>
      <c r="BB162" s="81">
        <f t="shared" si="35"/>
        <v>666.4577920000002</v>
      </c>
      <c r="BC162" s="61" t="str">
        <f t="shared" si="36"/>
        <v>INR  Six Hundred &amp; Sixty Six  and Paise Forty Six Only</v>
      </c>
      <c r="BN162" s="100">
        <v>286</v>
      </c>
      <c r="BO162" s="103">
        <f t="shared" si="37"/>
        <v>333.2288960000001</v>
      </c>
    </row>
    <row r="163" spans="1:66" ht="100.5" customHeight="1">
      <c r="A163" s="32">
        <v>151</v>
      </c>
      <c r="B163" s="83" t="s">
        <v>315</v>
      </c>
      <c r="C163" s="63" t="s">
        <v>378</v>
      </c>
      <c r="D163" s="87">
        <v>48</v>
      </c>
      <c r="E163" s="88" t="s">
        <v>148</v>
      </c>
      <c r="F163" s="89">
        <v>831.23</v>
      </c>
      <c r="G163" s="55"/>
      <c r="H163" s="55"/>
      <c r="I163" s="56" t="s">
        <v>40</v>
      </c>
      <c r="J163" s="57">
        <f t="shared" si="33"/>
        <v>1</v>
      </c>
      <c r="K163" s="58" t="s">
        <v>64</v>
      </c>
      <c r="L163" s="58" t="s">
        <v>7</v>
      </c>
      <c r="M163" s="59"/>
      <c r="N163" s="55"/>
      <c r="O163" s="55"/>
      <c r="P163" s="60"/>
      <c r="Q163" s="55"/>
      <c r="R163" s="55"/>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80">
        <f t="shared" si="34"/>
        <v>39899.04</v>
      </c>
      <c r="BB163" s="81">
        <f t="shared" si="35"/>
        <v>39899.04</v>
      </c>
      <c r="BC163" s="61" t="str">
        <f t="shared" si="36"/>
        <v>INR  Thirty Nine Thousand Eight Hundred &amp; Ninety Nine  and Paise Four Only</v>
      </c>
      <c r="BM163" s="100">
        <v>823</v>
      </c>
      <c r="BN163" s="102">
        <f aca="true" t="shared" si="38" ref="BN163:BN168">BM163*1.01</f>
        <v>831.23</v>
      </c>
    </row>
    <row r="164" spans="1:66" ht="75" customHeight="1">
      <c r="A164" s="32">
        <v>152</v>
      </c>
      <c r="B164" s="90" t="s">
        <v>203</v>
      </c>
      <c r="C164" s="63" t="s">
        <v>379</v>
      </c>
      <c r="D164" s="87">
        <v>8</v>
      </c>
      <c r="E164" s="89" t="s">
        <v>149</v>
      </c>
      <c r="F164" s="89">
        <v>2232.1</v>
      </c>
      <c r="G164" s="55"/>
      <c r="H164" s="55"/>
      <c r="I164" s="56" t="s">
        <v>40</v>
      </c>
      <c r="J164" s="57">
        <f t="shared" si="33"/>
        <v>1</v>
      </c>
      <c r="K164" s="58" t="s">
        <v>64</v>
      </c>
      <c r="L164" s="58" t="s">
        <v>7</v>
      </c>
      <c r="M164" s="59"/>
      <c r="N164" s="55"/>
      <c r="O164" s="55"/>
      <c r="P164" s="60"/>
      <c r="Q164" s="55"/>
      <c r="R164" s="55"/>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80">
        <f t="shared" si="34"/>
        <v>17856.8</v>
      </c>
      <c r="BB164" s="81">
        <f t="shared" si="35"/>
        <v>17856.8</v>
      </c>
      <c r="BC164" s="61" t="str">
        <f t="shared" si="36"/>
        <v>INR  Seventeen Thousand Eight Hundred &amp; Fifty Six  and Paise Eighty Only</v>
      </c>
      <c r="BM164" s="100">
        <v>2210</v>
      </c>
      <c r="BN164" s="102">
        <f t="shared" si="38"/>
        <v>2232.1</v>
      </c>
    </row>
    <row r="165" spans="1:66" ht="48" customHeight="1">
      <c r="A165" s="32">
        <v>153</v>
      </c>
      <c r="B165" s="90" t="s">
        <v>201</v>
      </c>
      <c r="C165" s="63" t="s">
        <v>380</v>
      </c>
      <c r="D165" s="87">
        <v>2</v>
      </c>
      <c r="E165" s="88" t="s">
        <v>149</v>
      </c>
      <c r="F165" s="89">
        <v>3120.9</v>
      </c>
      <c r="G165" s="55"/>
      <c r="H165" s="55"/>
      <c r="I165" s="56" t="s">
        <v>40</v>
      </c>
      <c r="J165" s="57">
        <f t="shared" si="33"/>
        <v>1</v>
      </c>
      <c r="K165" s="58" t="s">
        <v>64</v>
      </c>
      <c r="L165" s="58" t="s">
        <v>7</v>
      </c>
      <c r="M165" s="59"/>
      <c r="N165" s="55"/>
      <c r="O165" s="55"/>
      <c r="P165" s="60"/>
      <c r="Q165" s="55"/>
      <c r="R165" s="55"/>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80">
        <f t="shared" si="34"/>
        <v>6241.8</v>
      </c>
      <c r="BB165" s="81">
        <f t="shared" si="35"/>
        <v>6241.8</v>
      </c>
      <c r="BC165" s="61" t="str">
        <f t="shared" si="36"/>
        <v>INR  Six Thousand Two Hundred &amp; Forty One  and Paise Eighty Only</v>
      </c>
      <c r="BM165" s="100">
        <v>3090</v>
      </c>
      <c r="BN165" s="102">
        <f t="shared" si="38"/>
        <v>3120.9</v>
      </c>
    </row>
    <row r="166" spans="1:66" ht="140.25" customHeight="1">
      <c r="A166" s="32">
        <v>154</v>
      </c>
      <c r="B166" s="83" t="s">
        <v>316</v>
      </c>
      <c r="C166" s="63" t="s">
        <v>381</v>
      </c>
      <c r="D166" s="87">
        <v>2</v>
      </c>
      <c r="E166" s="89" t="s">
        <v>149</v>
      </c>
      <c r="F166" s="89">
        <v>443.39</v>
      </c>
      <c r="G166" s="55"/>
      <c r="H166" s="55"/>
      <c r="I166" s="56" t="s">
        <v>40</v>
      </c>
      <c r="J166" s="57">
        <f t="shared" si="33"/>
        <v>1</v>
      </c>
      <c r="K166" s="58" t="s">
        <v>64</v>
      </c>
      <c r="L166" s="58" t="s">
        <v>7</v>
      </c>
      <c r="M166" s="59"/>
      <c r="N166" s="55"/>
      <c r="O166" s="55"/>
      <c r="P166" s="60"/>
      <c r="Q166" s="55"/>
      <c r="R166" s="55"/>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80">
        <f t="shared" si="34"/>
        <v>886.78</v>
      </c>
      <c r="BB166" s="81">
        <f t="shared" si="35"/>
        <v>886.78</v>
      </c>
      <c r="BC166" s="61" t="str">
        <f t="shared" si="36"/>
        <v>INR  Eight Hundred &amp; Eighty Six  and Paise Seventy Eight Only</v>
      </c>
      <c r="BM166" s="100">
        <v>439</v>
      </c>
      <c r="BN166" s="102">
        <f t="shared" si="38"/>
        <v>443.39</v>
      </c>
    </row>
    <row r="167" spans="1:66" ht="54">
      <c r="A167" s="32">
        <v>155</v>
      </c>
      <c r="B167" s="90" t="s">
        <v>317</v>
      </c>
      <c r="C167" s="63" t="s">
        <v>382</v>
      </c>
      <c r="D167" s="87">
        <v>4</v>
      </c>
      <c r="E167" s="89" t="s">
        <v>202</v>
      </c>
      <c r="F167" s="89">
        <v>222.2</v>
      </c>
      <c r="G167" s="55"/>
      <c r="H167" s="55"/>
      <c r="I167" s="56" t="s">
        <v>40</v>
      </c>
      <c r="J167" s="57">
        <f t="shared" si="33"/>
        <v>1</v>
      </c>
      <c r="K167" s="58" t="s">
        <v>64</v>
      </c>
      <c r="L167" s="58" t="s">
        <v>7</v>
      </c>
      <c r="M167" s="59"/>
      <c r="N167" s="55"/>
      <c r="O167" s="55"/>
      <c r="P167" s="60"/>
      <c r="Q167" s="55"/>
      <c r="R167" s="55"/>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80">
        <f t="shared" si="34"/>
        <v>888.8</v>
      </c>
      <c r="BB167" s="81">
        <f t="shared" si="35"/>
        <v>888.8</v>
      </c>
      <c r="BC167" s="61" t="str">
        <f t="shared" si="36"/>
        <v>INR  Eight Hundred &amp; Eighty Eight  and Paise Eighty Only</v>
      </c>
      <c r="BM167" s="100">
        <v>220</v>
      </c>
      <c r="BN167" s="102">
        <f t="shared" si="38"/>
        <v>222.2</v>
      </c>
    </row>
    <row r="168" spans="1:66" ht="54">
      <c r="A168" s="32">
        <v>156</v>
      </c>
      <c r="B168" s="90" t="s">
        <v>318</v>
      </c>
      <c r="C168" s="63" t="s">
        <v>383</v>
      </c>
      <c r="D168" s="87">
        <v>5</v>
      </c>
      <c r="E168" s="88" t="s">
        <v>148</v>
      </c>
      <c r="F168" s="89">
        <v>6883.15</v>
      </c>
      <c r="G168" s="55"/>
      <c r="H168" s="55"/>
      <c r="I168" s="56" t="s">
        <v>40</v>
      </c>
      <c r="J168" s="57">
        <f t="shared" si="33"/>
        <v>1</v>
      </c>
      <c r="K168" s="58" t="s">
        <v>64</v>
      </c>
      <c r="L168" s="58" t="s">
        <v>7</v>
      </c>
      <c r="M168" s="59"/>
      <c r="N168" s="55"/>
      <c r="O168" s="55"/>
      <c r="P168" s="60"/>
      <c r="Q168" s="55"/>
      <c r="R168" s="55"/>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80">
        <f t="shared" si="34"/>
        <v>34415.75</v>
      </c>
      <c r="BB168" s="81">
        <f t="shared" si="35"/>
        <v>34415.75</v>
      </c>
      <c r="BC168" s="61" t="str">
        <f t="shared" si="36"/>
        <v>INR  Thirty Four Thousand Four Hundred &amp; Fifteen  and Paise Seventy Five Only</v>
      </c>
      <c r="BM168" s="100">
        <v>6815</v>
      </c>
      <c r="BN168" s="102">
        <f t="shared" si="38"/>
        <v>6883.15</v>
      </c>
    </row>
    <row r="169" spans="1:55" ht="28.5">
      <c r="A169" s="72" t="s">
        <v>62</v>
      </c>
      <c r="B169" s="73"/>
      <c r="C169" s="74"/>
      <c r="D169" s="75"/>
      <c r="E169" s="75"/>
      <c r="F169" s="75"/>
      <c r="G169" s="75"/>
      <c r="H169" s="76"/>
      <c r="I169" s="76"/>
      <c r="J169" s="76"/>
      <c r="K169" s="76"/>
      <c r="L169" s="77"/>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82">
        <f>SUM(BA13:BA168)</f>
        <v>2290672.743351999</v>
      </c>
      <c r="BB169" s="78">
        <f>SUM(BB13:BB80)</f>
        <v>1483376.0684064</v>
      </c>
      <c r="BC169" s="79" t="str">
        <f>SpellNumber($E$2,BB169)</f>
        <v>INR  Fourteen Lakh Eighty Three Thousand Three Hundred &amp; Seventy Six  and Paise Seven Only</v>
      </c>
    </row>
    <row r="170" spans="1:55" ht="18">
      <c r="A170" s="41" t="s">
        <v>66</v>
      </c>
      <c r="B170" s="42"/>
      <c r="C170" s="23"/>
      <c r="D170" s="43"/>
      <c r="E170" s="44" t="s">
        <v>69</v>
      </c>
      <c r="F170" s="45"/>
      <c r="G170" s="46"/>
      <c r="H170" s="24"/>
      <c r="I170" s="24"/>
      <c r="J170" s="24"/>
      <c r="K170" s="47"/>
      <c r="L170" s="48"/>
      <c r="M170" s="49"/>
      <c r="N170" s="25"/>
      <c r="O170" s="21"/>
      <c r="P170" s="21"/>
      <c r="Q170" s="21"/>
      <c r="R170" s="21"/>
      <c r="S170" s="21"/>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50">
        <f>IF(ISBLANK(F170),0,IF(E170="Excess (+)",ROUND(BA169+(BA169*F170),2),IF(E170="Less (-)",ROUND(BA169+(BA169*F170*(-1)),2),IF(E170="At Par",BA169,0))))</f>
        <v>0</v>
      </c>
      <c r="BB170" s="52">
        <f>ROUND(BA170,0)</f>
        <v>0</v>
      </c>
      <c r="BC170" s="39" t="str">
        <f>SpellNumber($E$2,BA170)</f>
        <v>INR Zero Only</v>
      </c>
    </row>
    <row r="171" spans="1:55" ht="18">
      <c r="A171" s="40" t="s">
        <v>65</v>
      </c>
      <c r="B171" s="40"/>
      <c r="C171" s="116" t="str">
        <f>SpellNumber($E$2,BA170)</f>
        <v>INR Zero Only</v>
      </c>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8"/>
    </row>
    <row r="172" spans="1:54" ht="15">
      <c r="A172" s="12"/>
      <c r="B172" s="12"/>
      <c r="N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B172" s="12"/>
    </row>
  </sheetData>
  <sheetProtection password="D9BE" sheet="1"/>
  <mergeCells count="8">
    <mergeCell ref="C171:BC171"/>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0">
      <formula1>IF(E170="Select",-1,IF(E170="At Par",0,0))</formula1>
      <formula2>IF(E170="Select",-1,IF(E170="At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0">
      <formula1>0</formula1>
      <formula2>IF(E170&lt;&gt;"Select",99.9,0)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0">
      <formula1>0</formula1>
      <formula2>99.9</formula2>
    </dataValidation>
    <dataValidation type="list" allowBlank="1" showInputMessage="1" showErrorMessage="1" sqref="E170">
      <formula1>"Select, Excess (+), Less (-)"</formula1>
    </dataValidation>
    <dataValidation type="list" allowBlank="1" showInputMessage="1" showErrorMessage="1" sqref="L163 L164 L165 L166 L16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8">
      <formula1>"INR"</formula1>
    </dataValidation>
    <dataValidation type="decimal" allowBlank="1" showInputMessage="1" showErrorMessage="1" promptTitle="Rate Entry" prompt="Please enter the Basic Price in Rupees for this item. " errorTitle="Invaid Entry" error="Only Numeric Values are allowed. " sqref="G13:H1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BK20 D149:D168 F127:F132 D104:D105 D109:D111 D118:D119 D114:D116 D97:D102 F98:F102 D30:D93 F20:F22 BK16 BJ26:BK26 BJ28 BJ53:BJ57 BJ61:BJ66 BJ14:BJ16 BJ81:BJ85 D13:D17 F13:F16 D20:D22 F32 F30 BM127:BM132 BM98:BM102 BM20:BM22 BM14:BM16 BM32 BM30">
      <formula1>0</formula1>
      <formula2>999999999999999</formula2>
    </dataValidation>
    <dataValidation allowBlank="1" showInputMessage="1" showErrorMessage="1" promptTitle="Units" prompt="Please enter Units in text" sqref="E13:E16 E127:E132 E105 E98:E102 E20:E22 BE28 BE21:BE24 BE43:BE44 E32 E30"/>
    <dataValidation type="list" allowBlank="1" showInputMessage="1" showErrorMessage="1" sqref="C2">
      <formula1>"Normal, SingleWindow, Alternate"</formula1>
    </dataValidation>
    <dataValidation type="list" showInputMessage="1" showErrorMessage="1" sqref="I13:I168">
      <formula1>"Excess(+), Less(-)"</formula1>
    </dataValidation>
    <dataValidation type="decimal" allowBlank="1" showInputMessage="1" showErrorMessage="1" promptTitle="Rate Entry" prompt="Please enter VAT charges in Rupees for this item. " errorTitle="Invaid Entry" error="Only Numeric Values are allowed. " sqref="M14:M168">
      <formula1>0</formula1>
      <formula2>999999999999999</formula2>
    </dataValidation>
    <dataValidation allowBlank="1" showInputMessage="1" showErrorMessage="1" promptTitle="Addition / Deduction" prompt="Please Choose the correct One" sqref="J13:J168"/>
    <dataValidation type="list" allowBlank="1" showInputMessage="1" showErrorMessage="1" sqref="K13:K168">
      <formula1>"Partial Conversion, Full Conversion"</formula1>
    </dataValidation>
    <dataValidation allowBlank="1" showInputMessage="1" showErrorMessage="1" promptTitle="Itemcode/Make" prompt="Please enter text" sqref="C13:C168"/>
    <dataValidation type="decimal" allowBlank="1" showInputMessage="1" showErrorMessage="1" errorTitle="Invalid Entry" error="Only Numeric Values are allowed. " sqref="A13:A168">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28" t="s">
        <v>3</v>
      </c>
      <c r="F6" s="128"/>
      <c r="G6" s="128"/>
      <c r="H6" s="128"/>
      <c r="I6" s="128"/>
      <c r="J6" s="128"/>
      <c r="K6" s="128"/>
    </row>
    <row r="7" spans="5:11" ht="15">
      <c r="E7" s="128"/>
      <c r="F7" s="128"/>
      <c r="G7" s="128"/>
      <c r="H7" s="128"/>
      <c r="I7" s="128"/>
      <c r="J7" s="128"/>
      <c r="K7" s="128"/>
    </row>
    <row r="8" spans="5:11" ht="15">
      <c r="E8" s="128"/>
      <c r="F8" s="128"/>
      <c r="G8" s="128"/>
      <c r="H8" s="128"/>
      <c r="I8" s="128"/>
      <c r="J8" s="128"/>
      <c r="K8" s="128"/>
    </row>
    <row r="9" spans="5:11" ht="15">
      <c r="E9" s="128"/>
      <c r="F9" s="128"/>
      <c r="G9" s="128"/>
      <c r="H9" s="128"/>
      <c r="I9" s="128"/>
      <c r="J9" s="128"/>
      <c r="K9" s="128"/>
    </row>
    <row r="10" spans="5:11" ht="15">
      <c r="E10" s="128"/>
      <c r="F10" s="128"/>
      <c r="G10" s="128"/>
      <c r="H10" s="128"/>
      <c r="I10" s="128"/>
      <c r="J10" s="128"/>
      <c r="K10" s="128"/>
    </row>
    <row r="11" spans="5:11" ht="15">
      <c r="E11" s="128"/>
      <c r="F11" s="128"/>
      <c r="G11" s="128"/>
      <c r="H11" s="128"/>
      <c r="I11" s="128"/>
      <c r="J11" s="128"/>
      <c r="K11" s="128"/>
    </row>
    <row r="12" spans="5:11" ht="15">
      <c r="E12" s="128"/>
      <c r="F12" s="128"/>
      <c r="G12" s="128"/>
      <c r="H12" s="128"/>
      <c r="I12" s="128"/>
      <c r="J12" s="128"/>
      <c r="K12" s="128"/>
    </row>
    <row r="13" spans="5:11" ht="15">
      <c r="E13" s="128"/>
      <c r="F13" s="128"/>
      <c r="G13" s="128"/>
      <c r="H13" s="128"/>
      <c r="I13" s="128"/>
      <c r="J13" s="128"/>
      <c r="K13" s="128"/>
    </row>
    <row r="14" spans="5:11" ht="15">
      <c r="E14" s="128"/>
      <c r="F14" s="128"/>
      <c r="G14" s="128"/>
      <c r="H14" s="128"/>
      <c r="I14" s="128"/>
      <c r="J14" s="128"/>
      <c r="K14" s="128"/>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2018-12-14T07:55:23Z</cp:lastPrinted>
  <dcterms:created xsi:type="dcterms:W3CDTF">2009-01-30T06:42:42Z</dcterms:created>
  <dcterms:modified xsi:type="dcterms:W3CDTF">2019-06-27T10:35:01Z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