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1160"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<sst xmlns="http://schemas.openxmlformats.org/spreadsheetml/2006/main" count="280" uniqueCount="109">
  <si>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</si>
  <si>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</si>
  <si>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</si>
  <si>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</si>
  <si>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</si>
  <si>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</si>
  <si>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</si>
  <si>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</si>
  <si>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</si>
  <si>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</si>
  <si>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</si>
  <si>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</si>
  <si>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</si>
  <si>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</si>
  <si>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</si>
  <si>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</si>
  <si>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</si>
  <si>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</si>
  <si>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</si>
  <si>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</si>
  <si>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</si>
  <si>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</si>
  <si>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</si>
  <si>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</si>
  <si>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</si>
  <si>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</si>
  <si>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</si>
  <si>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</si>
  <si>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</si>
  <si>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</si>
  <si>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</si>
  <si>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</si>
  <si>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</si>
  <si>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</si>
  <si>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</si>
  <si>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</si>
  <si>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</si>
  <si>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</si>
  <si>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</si>
  <si>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</si>
  <si>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</si>
  <si>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</si>
  <si>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</si>
  <si>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</si>
  <si>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</si>
  <si>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</si>
  <si>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</si>
  <si>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</si>
  <si>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</si>
  <si>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</si>
  <si>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</si>
  <si>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</si>
  <si>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</si>
  <si>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</si>
  <si>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</si>
  <si>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</si>
  <si>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</si>
  <si>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</si>
  <si>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</si>
  <si>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</si>
  <si>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</si>
  <si>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</si>
  <si>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</si>
  <si>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</si>
  <si>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</si>
  <si>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</si>
  <si>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</si>
  <si>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</si>
  <si>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</si>
  <si>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</si>
  <si>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</si>
  <si>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</si>
  <si>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</si>
  <si>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</si>
  <si>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</si>
  <si>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BI01010001010000000000000515BI0100001124</t>
  </si>
  <si>
    <t>mtr</t>
  </si>
  <si>
    <t>sqm</t>
  </si>
  <si>
    <t>cum</t>
  </si>
  <si>
    <t>M.T</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</si>
  <si>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</si>
  <si>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</si>
  <si>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Supplying Sal Bullah Piles at work site including dressing and making one end pointed.
150mm diameter</t>
  </si>
  <si>
    <t>m</t>
  </si>
  <si>
    <t>Labour for driving Sal Bullah/ Eucalyptus bullah piles by monkey in sorts of soil including hoisting and placing of piles in position , protecting the pile heads with iron ring and cutting and shapng heads before and after driving and including hire and labour for necessary driving appliancxes and all tackles.
150 mm diameter</t>
  </si>
  <si>
    <t>Coal Taring on wooden surface including cost of materials
 Single  Coat</t>
  </si>
  <si>
    <t>Supplying and laying Polythene Sheet (150gm / sq.m.) over damp proof course or below flooring or roof terracing or in foundation or in foundation trenches.</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</si>
  <si>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
[using concrete mixture]  
(b)  M 25 Grade
(i) Pakur Variety</t>
  </si>
  <si>
    <t>(I) Cement concrete with graded stone ballast (40 mm size excluding shuttering)
In ground floor
(A)  [Pakur Variety]
(a) 1:3:6 proportion</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</si>
  <si>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</si>
  <si>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(f) 25 mm to 30 mm shuttering without staging in foundation</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</si>
  <si>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(a) For works in foundation, basement and upto roof of ground floor/upto 4 m 
(i) Tor steel/Mild Steel
</t>
  </si>
  <si>
    <t>Brick work with 1st class bricks in cement mortar (1:6)
      (a) In foundation and plinth</t>
  </si>
  <si>
    <t>125 mm. thick brick work with 1st class bricks in cement mortar (1:3) in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</si>
  <si>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</si>
  <si>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(c) 15 mm thick plaster</t>
  </si>
  <si>
    <t>Labour for Chipping of concrete surface before taking up Plastering work</t>
  </si>
  <si>
    <t>Applied decorative cement based paint of approved quality after preparing the surface including scraping the same thoroughly (plaster or concrete surface) as per manufacturers specification.
Two coats.
Gr. Floor</t>
  </si>
  <si>
    <t>(a) Priming one coat on timber or plastered  surface with synthetic oil bound primer of approved quality including smoothening surfaces by sand papering etc.</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</si>
  <si>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</si>
  <si>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not less than 22.5 Kg./m</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</si>
  <si>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</si>
  <si>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t>
  </si>
  <si>
    <t>Neat cement punning about 1.5mm thick in wall, dado, window
sill, floor etc.
NOTE:Cement 0.152 cu.m per100 sq.m.</t>
  </si>
  <si>
    <t>BI01010001010000000000000515BI0100001135</t>
  </si>
  <si>
    <t>Name of Work:  Construction of New Correctional Home at Baruipur - Construction of Boundary Wall (Balance work).</t>
  </si>
  <si>
    <t xml:space="preserve">Civil work </t>
  </si>
  <si>
    <t xml:space="preserve">Tender Inviting Authority: The Additional Chief  Engineer, W.B.P.H&amp;.I.D.Corpn. Ltd. </t>
  </si>
  <si>
    <t>Contract No:  WBPHIDCL/ACE/NIT- 131(e)/2018-2019 (1st Call)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</si>
</sst>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7"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2" fillId="0" borderId="17"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8" fillId="33" borderId="10" xfId="61" applyNumberFormat="1" applyFont="1" applyFill="1" applyBorder="1" applyAlignment="1" applyProtection="1">
      <alignment vertical="center" wrapText="1"/>
      <protection locked="0"/>
    </xf>
    <xf numFmtId="183" fontId="69" fillId="33" borderId="10" xfId="66" applyNumberFormat="1" applyFont="1" applyFill="1" applyBorder="1" applyAlignment="1" applyProtection="1">
      <alignment horizontal="center" vertical="center"/>
      <protection locked="0"/>
    </xf>
    <xf numFmtId="0" fontId="64"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70" fillId="0" borderId="11" xfId="61" applyNumberFormat="1" applyFont="1" applyFill="1" applyBorder="1" applyAlignment="1">
      <alignment vertical="top"/>
      <protection/>
    </xf>
    <xf numFmtId="0" fontId="11" fillId="0" borderId="0" xfId="61" applyNumberFormat="1" applyFill="1">
      <alignment/>
      <protection/>
    </xf>
    <xf numFmtId="180" fontId="6" fillId="0" borderId="18"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1"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2" fillId="0" borderId="12" xfId="61" applyNumberFormat="1" applyFont="1" applyFill="1" applyBorder="1" applyAlignment="1">
      <alignment horizontal="left" vertical="top"/>
      <protection/>
    </xf>
    <xf numFmtId="0" fontId="2" fillId="0" borderId="19" xfId="61" applyNumberFormat="1" applyFont="1" applyFill="1" applyBorder="1" applyAlignment="1">
      <alignment horizontal="left" vertical="top"/>
      <protection/>
    </xf>
    <xf numFmtId="0" fontId="3" fillId="0" borderId="20" xfId="61" applyNumberFormat="1" applyFont="1" applyFill="1" applyBorder="1" applyAlignment="1">
      <alignment vertical="top"/>
      <protection/>
    </xf>
    <xf numFmtId="0" fontId="3" fillId="0" borderId="0" xfId="61" applyNumberFormat="1" applyFont="1" applyFill="1" applyBorder="1" applyAlignment="1">
      <alignment vertical="top"/>
      <protection/>
    </xf>
    <xf numFmtId="0" fontId="6" fillId="0" borderId="21" xfId="61" applyNumberFormat="1" applyFont="1" applyFill="1" applyBorder="1" applyAlignment="1">
      <alignment vertical="top"/>
      <protection/>
    </xf>
    <xf numFmtId="0" fontId="3" fillId="0" borderId="21" xfId="61" applyNumberFormat="1" applyFont="1" applyFill="1" applyBorder="1" applyAlignment="1">
      <alignment vertical="top"/>
      <protection/>
    </xf>
    <xf numFmtId="180" fontId="6" fillId="0" borderId="22" xfId="61" applyNumberFormat="1" applyFont="1" applyFill="1" applyBorder="1" applyAlignment="1">
      <alignment vertical="top"/>
      <protection/>
    </xf>
    <xf numFmtId="0" fontId="3" fillId="0" borderId="12" xfId="61" applyNumberFormat="1" applyFont="1" applyFill="1" applyBorder="1" applyAlignment="1">
      <alignment vertical="top" wrapText="1"/>
      <protection/>
    </xf>
    <xf numFmtId="180" fontId="2" fillId="34" borderId="11" xfId="61" applyNumberFormat="1" applyFont="1" applyFill="1" applyBorder="1" applyAlignment="1">
      <alignment horizontal="center" vertical="center"/>
      <protection/>
    </xf>
    <xf numFmtId="180" fontId="2" fillId="0" borderId="11" xfId="60" applyNumberFormat="1" applyFont="1" applyFill="1" applyBorder="1" applyAlignment="1">
      <alignment horizontal="center" vertical="center"/>
      <protection/>
    </xf>
    <xf numFmtId="2" fontId="6" fillId="0" borderId="12" xfId="61" applyNumberFormat="1" applyFont="1" applyFill="1" applyBorder="1" applyAlignment="1">
      <alignment vertical="top"/>
      <protection/>
    </xf>
    <xf numFmtId="2" fontId="17" fillId="0" borderId="11" xfId="61" applyNumberFormat="1" applyFont="1" applyFill="1" applyBorder="1" applyAlignment="1">
      <alignment horizontal="center" vertical="center"/>
      <protection/>
    </xf>
    <xf numFmtId="2" fontId="17" fillId="0" borderId="14" xfId="61" applyNumberFormat="1" applyFont="1" applyFill="1" applyBorder="1" applyAlignment="1">
      <alignment horizontal="center" vertical="center"/>
      <protection/>
    </xf>
    <xf numFmtId="0" fontId="72" fillId="0" borderId="11" xfId="0" applyFont="1" applyFill="1" applyBorder="1" applyAlignment="1">
      <alignment vertical="top" wrapText="1"/>
    </xf>
    <xf numFmtId="2" fontId="72" fillId="0" borderId="11" xfId="0" applyNumberFormat="1" applyFont="1" applyFill="1" applyBorder="1" applyAlignment="1">
      <alignment horizontal="center" vertical="center" wrapText="1"/>
    </xf>
    <xf numFmtId="0" fontId="3" fillId="0" borderId="11" xfId="57" applyFont="1" applyFill="1" applyBorder="1" applyAlignment="1">
      <alignment horizontal="justify" vertical="top" wrapText="1"/>
      <protection/>
    </xf>
    <xf numFmtId="182" fontId="3" fillId="0" borderId="11" xfId="61" applyNumberFormat="1" applyFont="1" applyFill="1" applyBorder="1" applyAlignment="1">
      <alignment horizontal="center" vertical="center"/>
      <protection/>
    </xf>
    <xf numFmtId="0" fontId="3" fillId="0" borderId="11" xfId="0" applyFont="1" applyFill="1" applyBorder="1" applyAlignment="1">
      <alignment horizontal="justify" vertical="top" wrapText="1"/>
    </xf>
    <xf numFmtId="0" fontId="6" fillId="0" borderId="14"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6" fillId="0" borderId="23"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2" fillId="0" borderId="23"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
  <sheetViews>
    <sheetView showGridLines="0" zoomScale="80" zoomScaleNormal="80" zoomScalePageLayoutView="0" workbookViewId="0" topLeftCell="A1">
      <selection activeCell="B11" sqref="B11"/>
    </sheetView>
  </sheetViews>
  <sheetFormatPr defaultColWidth="9.140625" defaultRowHeight="15"/>
  <cols>
    <col min="1" max="1" width="13.57421875" style="26" customWidth="1"/>
    <col min="2" max="2" width="58.57421875" style="26" customWidth="1"/>
    <col min="3" max="3" width="0.13671875" style="26"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65" width="12.421875" style="26" hidden="1" customWidth="1"/>
    <col min="66" max="66" width="14.00390625" style="26" hidden="1" customWidth="1"/>
    <col min="67" max="238" width="9.140625" style="26" customWidth="1"/>
    <col min="239" max="243" width="9.140625" style="27" customWidth="1"/>
    <col min="244" max="16384" width="9.140625" style="26" customWidth="1"/>
  </cols>
  <sheetData>
    <row r="1" spans="1:243" s="1" customFormat="1" ht="27" customHeight="1">
      <c r="A1" s="93" t="str">
        <f>B2&amp;" BoQ"</f>
        <v>Percentage BoQ</v>
      </c>
      <c r="B1" s="93"/>
      <c r="C1" s="93"/>
      <c r="D1" s="93"/>
      <c r="E1" s="93"/>
      <c r="F1" s="93"/>
      <c r="G1" s="93"/>
      <c r="H1" s="93"/>
      <c r="I1" s="93"/>
      <c r="J1" s="93"/>
      <c r="K1" s="93"/>
      <c r="L1" s="93"/>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4" t="s">
        <v>107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75" customHeight="1">
      <c r="A5" s="94" t="s">
        <v>105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75" customHeight="1">
      <c r="A6" s="94" t="s">
        <v>108</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37.5" customHeight="1">
      <c r="A8" s="29" t="s">
        <v>9</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90" t="s">
        <v>10</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106</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120.75" customHeight="1">
      <c r="A14" s="32">
        <v>2</v>
      </c>
      <c r="B14" s="84" t="s">
        <v>80</v>
      </c>
      <c r="C14" s="63" t="s">
        <v>38</v>
      </c>
      <c r="D14" s="85">
        <v>1600</v>
      </c>
      <c r="E14" s="66" t="s">
        <v>78</v>
      </c>
      <c r="F14" s="83">
        <v>134.918224</v>
      </c>
      <c r="G14" s="65">
        <f>F14*D14</f>
        <v>215869.15840000001</v>
      </c>
      <c r="H14" s="55"/>
      <c r="I14" s="56" t="s">
        <v>40</v>
      </c>
      <c r="J14" s="57">
        <f>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77">
        <f>total_amount_ba($B$2,$D$2,D14,F14,J14,K14,M14)</f>
        <v>215869.15840000001</v>
      </c>
      <c r="BB14" s="78">
        <f>BA14+SUM(N14:AZ14)</f>
        <v>215869.15840000001</v>
      </c>
      <c r="BC14" s="61" t="str">
        <f>SpellNumber(L14,BB14)</f>
        <v>INR  Two Lakh Fifteen Thousand Eight Hundred &amp; Sixty Nine  and Paise Sixteen Only</v>
      </c>
      <c r="BE14" s="65">
        <v>1956</v>
      </c>
      <c r="BF14" s="54">
        <v>119.27</v>
      </c>
      <c r="BG14" s="67">
        <f>BF14*1.12*1.01</f>
        <v>134.918224</v>
      </c>
      <c r="BH14" s="67">
        <f>BE14*1.12*1.01</f>
        <v>2212.6272000000004</v>
      </c>
      <c r="BJ14" s="81">
        <v>56.62</v>
      </c>
      <c r="BK14" s="66">
        <f>BJ14*1.2</f>
        <v>67.94399999999999</v>
      </c>
      <c r="BL14" s="67">
        <f>BK14*1.12*1.01</f>
        <v>76.8582528</v>
      </c>
      <c r="BM14" s="83">
        <v>119.27</v>
      </c>
      <c r="BN14" s="67">
        <f>BM14*1.12*1.01</f>
        <v>134.918224</v>
      </c>
      <c r="IE14" s="22">
        <v>1.02</v>
      </c>
      <c r="IF14" s="22" t="s">
        <v>43</v>
      </c>
      <c r="IG14" s="22" t="s">
        <v>44</v>
      </c>
      <c r="IH14" s="22">
        <v>213</v>
      </c>
      <c r="II14" s="22" t="s">
        <v>39</v>
      </c>
    </row>
    <row r="15" spans="1:243" s="21" customFormat="1" ht="96.75" customHeight="1">
      <c r="A15" s="32">
        <v>3</v>
      </c>
      <c r="B15" s="84" t="s">
        <v>81</v>
      </c>
      <c r="C15" s="63" t="s">
        <v>42</v>
      </c>
      <c r="D15" s="85">
        <v>1000</v>
      </c>
      <c r="E15" s="66" t="s">
        <v>78</v>
      </c>
      <c r="F15" s="83">
        <v>87.71324800000002</v>
      </c>
      <c r="G15" s="65">
        <f>F15*D15</f>
        <v>87713.24800000002</v>
      </c>
      <c r="H15" s="55"/>
      <c r="I15" s="56" t="s">
        <v>40</v>
      </c>
      <c r="J15" s="57">
        <f>IF(I15="Less(-)",-1,1)</f>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77">
        <f>total_amount_ba($B$2,$D$2,D15,F15,J15,K15,M15)</f>
        <v>87713.24800000002</v>
      </c>
      <c r="BB15" s="78">
        <f>BA15+SUM(N15:AZ15)</f>
        <v>87713.24800000002</v>
      </c>
      <c r="BC15" s="61" t="str">
        <f>SpellNumber(L15,BB15)</f>
        <v>INR  Eighty Seven Thousand Seven Hundred &amp; Thirteen  and Paise Twenty Five Only</v>
      </c>
      <c r="BE15" s="65">
        <f>BE14+50</f>
        <v>2006</v>
      </c>
      <c r="BF15" s="54">
        <v>192.38</v>
      </c>
      <c r="BG15" s="67">
        <f aca="true" t="shared" si="0" ref="BG15:BG35">BF15*1.12*1.01</f>
        <v>217.620256</v>
      </c>
      <c r="BH15" s="67">
        <f aca="true" t="shared" si="1" ref="BH15:BH35">BE15*1.12*1.01</f>
        <v>2269.1872000000003</v>
      </c>
      <c r="BJ15" s="81">
        <v>21</v>
      </c>
      <c r="BK15" s="66">
        <f>BJ15*1.2</f>
        <v>25.2</v>
      </c>
      <c r="BL15" s="67">
        <f aca="true" t="shared" si="2" ref="BL15:BL35">BK15*1.12*1.01</f>
        <v>28.506240000000002</v>
      </c>
      <c r="BM15" s="83">
        <v>77.54</v>
      </c>
      <c r="BN15" s="67">
        <f aca="true" t="shared" si="3" ref="BN15:BN35">BM15*1.12*1.01</f>
        <v>87.71324800000002</v>
      </c>
      <c r="IE15" s="22">
        <v>2</v>
      </c>
      <c r="IF15" s="22" t="s">
        <v>35</v>
      </c>
      <c r="IG15" s="22" t="s">
        <v>46</v>
      </c>
      <c r="IH15" s="22">
        <v>10</v>
      </c>
      <c r="II15" s="22" t="s">
        <v>39</v>
      </c>
    </row>
    <row r="16" spans="1:243" s="21" customFormat="1" ht="74.25" customHeight="1">
      <c r="A16" s="32">
        <v>4</v>
      </c>
      <c r="B16" s="84" t="s">
        <v>82</v>
      </c>
      <c r="C16" s="63" t="s">
        <v>45</v>
      </c>
      <c r="D16" s="85">
        <v>8640</v>
      </c>
      <c r="E16" s="66" t="s">
        <v>83</v>
      </c>
      <c r="F16" s="83">
        <v>297.5056</v>
      </c>
      <c r="G16" s="65">
        <f aca="true" t="shared" si="4" ref="G16:G30">F16*D16</f>
        <v>2570448.384</v>
      </c>
      <c r="H16" s="55"/>
      <c r="I16" s="56" t="s">
        <v>40</v>
      </c>
      <c r="J16" s="57">
        <f aca="true" t="shared" si="5" ref="J16:J36">IF(I16="Less(-)",-1,1)</f>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77">
        <f aca="true" t="shared" si="6" ref="BA16:BA36">total_amount_ba($B$2,$D$2,D16,F16,J16,K16,M16)</f>
        <v>2570448.384</v>
      </c>
      <c r="BB16" s="78">
        <f aca="true" t="shared" si="7" ref="BB16:BB36">BA16+SUM(N16:AZ16)</f>
        <v>2570448.384</v>
      </c>
      <c r="BC16" s="61" t="str">
        <f aca="true" t="shared" si="8" ref="BC16:BC36">SpellNumber(L16,BB16)</f>
        <v>INR  Twenty Five Lakh Seventy Thousand Four Hundred &amp; Forty Eight  and Paise Thirty Eight Only</v>
      </c>
      <c r="BE16" s="65">
        <v>2056</v>
      </c>
      <c r="BF16" s="54">
        <v>24</v>
      </c>
      <c r="BG16" s="67">
        <f t="shared" si="0"/>
        <v>27.1488</v>
      </c>
      <c r="BH16" s="67">
        <f t="shared" si="1"/>
        <v>2325.7472000000002</v>
      </c>
      <c r="BJ16" s="80">
        <v>10</v>
      </c>
      <c r="BK16" s="80">
        <v>10</v>
      </c>
      <c r="BL16" s="67">
        <f t="shared" si="2"/>
        <v>11.312000000000001</v>
      </c>
      <c r="BM16" s="83">
        <v>263</v>
      </c>
      <c r="BN16" s="67">
        <f t="shared" si="3"/>
        <v>297.5056</v>
      </c>
      <c r="IE16" s="22">
        <v>3</v>
      </c>
      <c r="IF16" s="22" t="s">
        <v>48</v>
      </c>
      <c r="IG16" s="22" t="s">
        <v>49</v>
      </c>
      <c r="IH16" s="22">
        <v>10</v>
      </c>
      <c r="II16" s="22" t="s">
        <v>39</v>
      </c>
    </row>
    <row r="17" spans="1:243" s="21" customFormat="1" ht="108" customHeight="1">
      <c r="A17" s="32">
        <v>5</v>
      </c>
      <c r="B17" s="82" t="s">
        <v>84</v>
      </c>
      <c r="C17" s="63" t="s">
        <v>47</v>
      </c>
      <c r="D17" s="85">
        <v>8640</v>
      </c>
      <c r="E17" s="66" t="s">
        <v>83</v>
      </c>
      <c r="F17" s="83">
        <v>118.77600000000001</v>
      </c>
      <c r="G17" s="65">
        <f t="shared" si="4"/>
        <v>1026224.6400000001</v>
      </c>
      <c r="H17" s="55"/>
      <c r="I17" s="56" t="s">
        <v>40</v>
      </c>
      <c r="J17" s="57">
        <f t="shared" si="5"/>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77">
        <f t="shared" si="6"/>
        <v>1026224.6400000001</v>
      </c>
      <c r="BB17" s="78">
        <f t="shared" si="7"/>
        <v>1026224.6400000001</v>
      </c>
      <c r="BC17" s="61" t="str">
        <f t="shared" si="8"/>
        <v>INR  Ten Lakh Twenty Six Thousand Two Hundred &amp; Twenty Four  and Paise Sixty Four Only</v>
      </c>
      <c r="BE17" s="65">
        <v>3006</v>
      </c>
      <c r="BF17" s="54">
        <v>110</v>
      </c>
      <c r="BG17" s="67">
        <f t="shared" si="0"/>
        <v>124.43200000000002</v>
      </c>
      <c r="BH17" s="67">
        <f t="shared" si="1"/>
        <v>3400.3872</v>
      </c>
      <c r="BJ17" s="81">
        <v>50</v>
      </c>
      <c r="BK17" s="66">
        <f>BJ17*1.2</f>
        <v>60</v>
      </c>
      <c r="BL17" s="67">
        <f t="shared" si="2"/>
        <v>67.872</v>
      </c>
      <c r="BM17" s="83">
        <v>105</v>
      </c>
      <c r="BN17" s="67">
        <f t="shared" si="3"/>
        <v>118.77600000000001</v>
      </c>
      <c r="IE17" s="22">
        <v>1.01</v>
      </c>
      <c r="IF17" s="22" t="s">
        <v>41</v>
      </c>
      <c r="IG17" s="22" t="s">
        <v>36</v>
      </c>
      <c r="IH17" s="22">
        <v>123.223</v>
      </c>
      <c r="II17" s="22" t="s">
        <v>39</v>
      </c>
    </row>
    <row r="18" spans="1:243" s="21" customFormat="1" ht="36.75" customHeight="1">
      <c r="A18" s="32">
        <v>6</v>
      </c>
      <c r="B18" s="82" t="s">
        <v>85</v>
      </c>
      <c r="C18" s="63" t="s">
        <v>50</v>
      </c>
      <c r="D18" s="85">
        <v>4070</v>
      </c>
      <c r="E18" s="66" t="s">
        <v>77</v>
      </c>
      <c r="F18" s="83">
        <v>23.755200000000002</v>
      </c>
      <c r="G18" s="65">
        <f t="shared" si="4"/>
        <v>96683.664</v>
      </c>
      <c r="H18" s="55"/>
      <c r="I18" s="56" t="s">
        <v>40</v>
      </c>
      <c r="J18" s="57">
        <f t="shared" si="5"/>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77">
        <f t="shared" si="6"/>
        <v>96683.664</v>
      </c>
      <c r="BB18" s="78">
        <f t="shared" si="7"/>
        <v>96683.664</v>
      </c>
      <c r="BC18" s="61" t="str">
        <f t="shared" si="8"/>
        <v>INR  Ninety Six Thousand Six Hundred &amp; Eighty Three  and Paise Sixty Six Only</v>
      </c>
      <c r="BE18" s="65">
        <v>447</v>
      </c>
      <c r="BF18" s="62">
        <v>633.27</v>
      </c>
      <c r="BG18" s="67">
        <f t="shared" si="0"/>
        <v>716.3550240000001</v>
      </c>
      <c r="BH18" s="67">
        <f t="shared" si="1"/>
        <v>505.6464</v>
      </c>
      <c r="BJ18" s="81">
        <v>48</v>
      </c>
      <c r="BK18" s="66">
        <f>BJ18*1.2</f>
        <v>57.599999999999994</v>
      </c>
      <c r="BL18" s="67">
        <f t="shared" si="2"/>
        <v>65.15712</v>
      </c>
      <c r="BM18" s="83">
        <v>21</v>
      </c>
      <c r="BN18" s="67">
        <f t="shared" si="3"/>
        <v>23.755200000000002</v>
      </c>
      <c r="IE18" s="22">
        <v>1.02</v>
      </c>
      <c r="IF18" s="22" t="s">
        <v>43</v>
      </c>
      <c r="IG18" s="22" t="s">
        <v>44</v>
      </c>
      <c r="IH18" s="22">
        <v>213</v>
      </c>
      <c r="II18" s="22" t="s">
        <v>39</v>
      </c>
    </row>
    <row r="19" spans="1:243" s="21" customFormat="1" ht="47.25" customHeight="1">
      <c r="A19" s="32">
        <v>7</v>
      </c>
      <c r="B19" s="84" t="s">
        <v>86</v>
      </c>
      <c r="C19" s="63" t="s">
        <v>51</v>
      </c>
      <c r="D19" s="85">
        <v>2700</v>
      </c>
      <c r="E19" s="66" t="s">
        <v>77</v>
      </c>
      <c r="F19" s="83">
        <v>27.1488</v>
      </c>
      <c r="G19" s="65">
        <f t="shared" si="4"/>
        <v>73301.76000000001</v>
      </c>
      <c r="H19" s="55"/>
      <c r="I19" s="56" t="s">
        <v>40</v>
      </c>
      <c r="J19" s="57">
        <f t="shared" si="5"/>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77">
        <f t="shared" si="6"/>
        <v>73301.76000000001</v>
      </c>
      <c r="BB19" s="78">
        <f t="shared" si="7"/>
        <v>73301.76000000001</v>
      </c>
      <c r="BC19" s="61" t="str">
        <f t="shared" si="8"/>
        <v>INR  Seventy Three Thousand Three Hundred &amp; One  and Paise Seventy Six Only</v>
      </c>
      <c r="BE19" s="65">
        <v>497</v>
      </c>
      <c r="BF19" s="54">
        <v>324</v>
      </c>
      <c r="BG19" s="67">
        <f t="shared" si="0"/>
        <v>366.50880000000006</v>
      </c>
      <c r="BH19" s="67">
        <f t="shared" si="1"/>
        <v>562.2064000000001</v>
      </c>
      <c r="BK19" s="80">
        <v>166</v>
      </c>
      <c r="BL19" s="67">
        <f>BK19*1.12*1.01</f>
        <v>187.77920000000003</v>
      </c>
      <c r="BM19" s="83">
        <v>24</v>
      </c>
      <c r="BN19" s="67">
        <f t="shared" si="3"/>
        <v>27.1488</v>
      </c>
      <c r="IE19" s="22">
        <v>2</v>
      </c>
      <c r="IF19" s="22" t="s">
        <v>35</v>
      </c>
      <c r="IG19" s="22" t="s">
        <v>46</v>
      </c>
      <c r="IH19" s="22">
        <v>10</v>
      </c>
      <c r="II19" s="22" t="s">
        <v>39</v>
      </c>
    </row>
    <row r="20" spans="1:243" s="21" customFormat="1" ht="200.25" customHeight="1">
      <c r="A20" s="32">
        <v>8</v>
      </c>
      <c r="B20" s="84" t="s">
        <v>87</v>
      </c>
      <c r="C20" s="63" t="s">
        <v>52</v>
      </c>
      <c r="D20" s="85">
        <v>325</v>
      </c>
      <c r="E20" s="66" t="s">
        <v>78</v>
      </c>
      <c r="F20" s="83">
        <v>7403.704000000001</v>
      </c>
      <c r="G20" s="65">
        <f t="shared" si="4"/>
        <v>2406203.8000000003</v>
      </c>
      <c r="H20" s="55"/>
      <c r="I20" s="56" t="s">
        <v>40</v>
      </c>
      <c r="J20" s="57">
        <f t="shared" si="5"/>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77">
        <f t="shared" si="6"/>
        <v>2406203.8000000003</v>
      </c>
      <c r="BB20" s="78">
        <f t="shared" si="7"/>
        <v>2406203.8000000003</v>
      </c>
      <c r="BC20" s="61" t="str">
        <f t="shared" si="8"/>
        <v>INR  Twenty Four Lakh Six Thousand Two Hundred &amp; Three  and Paise Eighty Only</v>
      </c>
      <c r="BE20" s="65">
        <v>547</v>
      </c>
      <c r="BF20" s="62">
        <v>4006</v>
      </c>
      <c r="BG20" s="67">
        <f t="shared" si="0"/>
        <v>4531.5872</v>
      </c>
      <c r="BH20" s="67">
        <f t="shared" si="1"/>
        <v>618.7664000000001</v>
      </c>
      <c r="BK20" s="80">
        <v>50</v>
      </c>
      <c r="BL20" s="67">
        <f t="shared" si="2"/>
        <v>56.56000000000001</v>
      </c>
      <c r="BM20" s="83">
        <v>6545</v>
      </c>
      <c r="BN20" s="67">
        <f t="shared" si="3"/>
        <v>7403.704000000001</v>
      </c>
      <c r="IE20" s="22">
        <v>3</v>
      </c>
      <c r="IF20" s="22" t="s">
        <v>48</v>
      </c>
      <c r="IG20" s="22" t="s">
        <v>49</v>
      </c>
      <c r="IH20" s="22">
        <v>10</v>
      </c>
      <c r="II20" s="22" t="s">
        <v>39</v>
      </c>
    </row>
    <row r="21" spans="1:243" s="21" customFormat="1" ht="87.75" customHeight="1">
      <c r="A21" s="32">
        <v>9</v>
      </c>
      <c r="B21" s="84" t="s">
        <v>88</v>
      </c>
      <c r="C21" s="63" t="s">
        <v>53</v>
      </c>
      <c r="D21" s="85">
        <v>85</v>
      </c>
      <c r="E21" s="66" t="s">
        <v>78</v>
      </c>
      <c r="F21" s="83">
        <v>6081.3312000000005</v>
      </c>
      <c r="G21" s="65">
        <f t="shared" si="4"/>
        <v>516913.15200000006</v>
      </c>
      <c r="H21" s="55"/>
      <c r="I21" s="56" t="s">
        <v>40</v>
      </c>
      <c r="J21" s="57">
        <f t="shared" si="5"/>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77">
        <f t="shared" si="6"/>
        <v>516913.15200000006</v>
      </c>
      <c r="BB21" s="78">
        <f t="shared" si="7"/>
        <v>516913.15200000006</v>
      </c>
      <c r="BC21" s="61" t="str">
        <f t="shared" si="8"/>
        <v>INR  Five Lakh Sixteen Thousand Nine Hundred &amp; Thirteen  and Paise Fifteen Only</v>
      </c>
      <c r="BE21" s="65">
        <v>597</v>
      </c>
      <c r="BF21" s="54">
        <v>5702</v>
      </c>
      <c r="BG21" s="67">
        <f t="shared" si="0"/>
        <v>6450.102400000001</v>
      </c>
      <c r="BH21" s="67">
        <f t="shared" si="1"/>
        <v>675.3264000000001</v>
      </c>
      <c r="BK21" s="80">
        <v>939</v>
      </c>
      <c r="BL21" s="67">
        <f t="shared" si="2"/>
        <v>1062.1968000000002</v>
      </c>
      <c r="BM21" s="83">
        <v>5376</v>
      </c>
      <c r="BN21" s="67">
        <f t="shared" si="3"/>
        <v>6081.3312000000005</v>
      </c>
      <c r="IE21" s="22">
        <v>1.01</v>
      </c>
      <c r="IF21" s="22" t="s">
        <v>41</v>
      </c>
      <c r="IG21" s="22" t="s">
        <v>36</v>
      </c>
      <c r="IH21" s="22">
        <v>123.223</v>
      </c>
      <c r="II21" s="22" t="s">
        <v>39</v>
      </c>
    </row>
    <row r="22" spans="1:243" s="21" customFormat="1" ht="186" customHeight="1">
      <c r="A22" s="32">
        <v>10</v>
      </c>
      <c r="B22" s="84" t="s">
        <v>89</v>
      </c>
      <c r="C22" s="63" t="s">
        <v>54</v>
      </c>
      <c r="D22" s="85">
        <v>1225</v>
      </c>
      <c r="E22" s="66" t="s">
        <v>77</v>
      </c>
      <c r="F22" s="83">
        <v>378.95200000000006</v>
      </c>
      <c r="G22" s="65">
        <f t="shared" si="4"/>
        <v>464216.20000000007</v>
      </c>
      <c r="H22" s="55"/>
      <c r="I22" s="56" t="s">
        <v>40</v>
      </c>
      <c r="J22" s="57">
        <f>IF(I22="Less(-)",-1,1)</f>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77">
        <f>total_amount_ba($B$2,$D$2,D22,F22,J22,K22,M22)</f>
        <v>464216.20000000007</v>
      </c>
      <c r="BB22" s="78">
        <f>BA22+SUM(N22:AZ22)</f>
        <v>464216.20000000007</v>
      </c>
      <c r="BC22" s="61" t="str">
        <f>SpellNumber(L22,BB22)</f>
        <v>INR  Four Lakh Sixty Four Thousand Two Hundred &amp; Sixteen  and Paise Twenty Only</v>
      </c>
      <c r="BE22" s="65">
        <v>328</v>
      </c>
      <c r="BF22" s="54">
        <v>5797</v>
      </c>
      <c r="BG22" s="67">
        <f t="shared" si="0"/>
        <v>6557.566400000001</v>
      </c>
      <c r="BH22" s="67">
        <f t="shared" si="1"/>
        <v>371.03360000000004</v>
      </c>
      <c r="BK22" s="80">
        <v>447</v>
      </c>
      <c r="BL22" s="67">
        <f t="shared" si="2"/>
        <v>505.6464</v>
      </c>
      <c r="BM22" s="83">
        <v>335</v>
      </c>
      <c r="BN22" s="67">
        <f t="shared" si="3"/>
        <v>378.95200000000006</v>
      </c>
      <c r="IE22" s="22">
        <v>1.02</v>
      </c>
      <c r="IF22" s="22" t="s">
        <v>43</v>
      </c>
      <c r="IG22" s="22" t="s">
        <v>44</v>
      </c>
      <c r="IH22" s="22">
        <v>213</v>
      </c>
      <c r="II22" s="22" t="s">
        <v>39</v>
      </c>
    </row>
    <row r="23" spans="1:243" s="21" customFormat="1" ht="173.25" customHeight="1">
      <c r="A23" s="32">
        <v>11</v>
      </c>
      <c r="B23" s="84" t="s">
        <v>90</v>
      </c>
      <c r="C23" s="63" t="s">
        <v>55</v>
      </c>
      <c r="D23" s="85">
        <v>1675</v>
      </c>
      <c r="E23" s="66" t="s">
        <v>77</v>
      </c>
      <c r="F23" s="83">
        <v>236.4208</v>
      </c>
      <c r="G23" s="65">
        <f t="shared" si="4"/>
        <v>396004.84</v>
      </c>
      <c r="H23" s="55"/>
      <c r="I23" s="56" t="s">
        <v>40</v>
      </c>
      <c r="J23" s="57">
        <f t="shared" si="5"/>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77">
        <f t="shared" si="6"/>
        <v>396004.84</v>
      </c>
      <c r="BB23" s="78">
        <f t="shared" si="7"/>
        <v>396004.84</v>
      </c>
      <c r="BC23" s="61" t="str">
        <f t="shared" si="8"/>
        <v>INR  Three Lakh Ninety Six Thousand  &amp;Four  and Paise Eighty Four Only</v>
      </c>
      <c r="BE23" s="65">
        <v>346</v>
      </c>
      <c r="BF23" s="54">
        <v>5892</v>
      </c>
      <c r="BG23" s="67">
        <f t="shared" si="0"/>
        <v>6665.030400000001</v>
      </c>
      <c r="BH23" s="67">
        <f t="shared" si="1"/>
        <v>391.39520000000005</v>
      </c>
      <c r="BK23" s="80">
        <v>57</v>
      </c>
      <c r="BL23" s="67">
        <f t="shared" si="2"/>
        <v>64.47840000000001</v>
      </c>
      <c r="BM23" s="83">
        <v>209</v>
      </c>
      <c r="BN23" s="67">
        <f t="shared" si="3"/>
        <v>236.4208</v>
      </c>
      <c r="IE23" s="22">
        <v>2</v>
      </c>
      <c r="IF23" s="22" t="s">
        <v>35</v>
      </c>
      <c r="IG23" s="22" t="s">
        <v>46</v>
      </c>
      <c r="IH23" s="22">
        <v>10</v>
      </c>
      <c r="II23" s="22" t="s">
        <v>39</v>
      </c>
    </row>
    <row r="24" spans="1:243" s="21" customFormat="1" ht="76.5" customHeight="1">
      <c r="A24" s="32">
        <v>12</v>
      </c>
      <c r="B24" s="84" t="s">
        <v>103</v>
      </c>
      <c r="C24" s="63" t="s">
        <v>56</v>
      </c>
      <c r="D24" s="85">
        <v>1080</v>
      </c>
      <c r="E24" s="66" t="s">
        <v>77</v>
      </c>
      <c r="F24" s="83">
        <v>38.460800000000006</v>
      </c>
      <c r="G24" s="65">
        <f>F24*D24</f>
        <v>41537.664000000004</v>
      </c>
      <c r="H24" s="55"/>
      <c r="I24" s="56" t="s">
        <v>40</v>
      </c>
      <c r="J24" s="57">
        <f>IF(I24="Less(-)",-1,1)</f>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77">
        <f>total_amount_ba($B$2,$D$2,D24,F24,J24,K24,M24)</f>
        <v>41537.664000000004</v>
      </c>
      <c r="BB24" s="78">
        <f>BA24+SUM(N24:AZ24)</f>
        <v>41537.664000000004</v>
      </c>
      <c r="BC24" s="61" t="str">
        <f>SpellNumber(L24,BB24)</f>
        <v>INR  Forty One Thousand Five Hundred &amp; Thirty Seven  and Paise Sixty Six Only</v>
      </c>
      <c r="BE24" s="65">
        <v>364</v>
      </c>
      <c r="BF24" s="54">
        <v>5987</v>
      </c>
      <c r="BG24" s="67">
        <f t="shared" si="0"/>
        <v>6772.4944000000005</v>
      </c>
      <c r="BH24" s="67">
        <f t="shared" si="1"/>
        <v>411.75680000000006</v>
      </c>
      <c r="BJ24" s="81"/>
      <c r="BK24" s="80">
        <v>41</v>
      </c>
      <c r="BL24" s="67">
        <f t="shared" si="2"/>
        <v>46.379200000000004</v>
      </c>
      <c r="BM24" s="83">
        <v>71416</v>
      </c>
      <c r="BN24" s="67">
        <f t="shared" si="3"/>
        <v>80785.77920000002</v>
      </c>
      <c r="BO24"/>
      <c r="IE24" s="22">
        <v>1.01</v>
      </c>
      <c r="IF24" s="22" t="s">
        <v>41</v>
      </c>
      <c r="IG24" s="22" t="s">
        <v>36</v>
      </c>
      <c r="IH24" s="22">
        <v>123.223</v>
      </c>
      <c r="II24" s="22" t="s">
        <v>39</v>
      </c>
    </row>
    <row r="25" spans="1:243" s="21" customFormat="1" ht="204.75" customHeight="1">
      <c r="A25" s="32">
        <v>13</v>
      </c>
      <c r="B25" s="84" t="s">
        <v>91</v>
      </c>
      <c r="C25" s="63" t="s">
        <v>75</v>
      </c>
      <c r="D25" s="85">
        <v>37</v>
      </c>
      <c r="E25" s="66" t="s">
        <v>79</v>
      </c>
      <c r="F25" s="83">
        <v>80785.77920000002</v>
      </c>
      <c r="G25" s="65">
        <f t="shared" si="4"/>
        <v>2989073.830400001</v>
      </c>
      <c r="H25" s="55"/>
      <c r="I25" s="56" t="s">
        <v>40</v>
      </c>
      <c r="J25" s="57">
        <f t="shared" si="5"/>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77">
        <f t="shared" si="6"/>
        <v>2989073.830400001</v>
      </c>
      <c r="BB25" s="78">
        <f t="shared" si="7"/>
        <v>2989073.830400001</v>
      </c>
      <c r="BC25" s="61" t="str">
        <f t="shared" si="8"/>
        <v>INR  Twenty Nine Lakh Eighty Nine Thousand  &amp;Seventy Three  and Paise Eighty Three Only</v>
      </c>
      <c r="BE25" s="65">
        <v>382</v>
      </c>
      <c r="BF25" s="54">
        <v>6082</v>
      </c>
      <c r="BG25" s="67">
        <f t="shared" si="0"/>
        <v>6879.958400000001</v>
      </c>
      <c r="BH25" s="67">
        <f t="shared" si="1"/>
        <v>432.1184</v>
      </c>
      <c r="BJ25" s="81"/>
      <c r="BK25" s="80">
        <v>278</v>
      </c>
      <c r="BL25" s="67">
        <f t="shared" si="2"/>
        <v>314.47360000000003</v>
      </c>
      <c r="BM25" s="83">
        <v>5413</v>
      </c>
      <c r="BN25" s="67">
        <f t="shared" si="3"/>
        <v>6123.185600000001</v>
      </c>
      <c r="IE25" s="22">
        <v>1.02</v>
      </c>
      <c r="IF25" s="22" t="s">
        <v>43</v>
      </c>
      <c r="IG25" s="22" t="s">
        <v>44</v>
      </c>
      <c r="IH25" s="22">
        <v>213</v>
      </c>
      <c r="II25" s="22" t="s">
        <v>39</v>
      </c>
    </row>
    <row r="26" spans="1:243" s="21" customFormat="1" ht="65.25" customHeight="1">
      <c r="A26" s="32">
        <v>14</v>
      </c>
      <c r="B26" s="84" t="s">
        <v>92</v>
      </c>
      <c r="C26" s="63" t="s">
        <v>57</v>
      </c>
      <c r="D26" s="85">
        <v>250</v>
      </c>
      <c r="E26" s="66" t="s">
        <v>78</v>
      </c>
      <c r="F26" s="83">
        <v>6123.185600000001</v>
      </c>
      <c r="G26" s="65">
        <f t="shared" si="4"/>
        <v>1530796.4000000001</v>
      </c>
      <c r="H26" s="55"/>
      <c r="I26" s="56" t="s">
        <v>40</v>
      </c>
      <c r="J26" s="57">
        <f t="shared" si="5"/>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77">
        <f t="shared" si="6"/>
        <v>1530796.4000000001</v>
      </c>
      <c r="BB26" s="78">
        <f t="shared" si="7"/>
        <v>1530796.4000000001</v>
      </c>
      <c r="BC26" s="61" t="str">
        <f t="shared" si="8"/>
        <v>INR  Fifteen Lakh Thirty Thousand Seven Hundred &amp; Ninety Six  and Paise Forty Only</v>
      </c>
      <c r="BE26" s="68">
        <v>6665.339999999999</v>
      </c>
      <c r="BF26" s="64">
        <v>363</v>
      </c>
      <c r="BG26" s="67">
        <f t="shared" si="0"/>
        <v>410.6256000000001</v>
      </c>
      <c r="BH26" s="67">
        <f t="shared" si="1"/>
        <v>7539.832608</v>
      </c>
      <c r="BJ26" s="81"/>
      <c r="BK26" s="80">
        <v>19</v>
      </c>
      <c r="BL26" s="67">
        <f t="shared" si="2"/>
        <v>21.492800000000003</v>
      </c>
      <c r="BM26" s="83">
        <v>765</v>
      </c>
      <c r="BN26" s="67">
        <f t="shared" si="3"/>
        <v>865.368</v>
      </c>
      <c r="IE26" s="22">
        <v>2</v>
      </c>
      <c r="IF26" s="22" t="s">
        <v>35</v>
      </c>
      <c r="IG26" s="22" t="s">
        <v>46</v>
      </c>
      <c r="IH26" s="22">
        <v>10</v>
      </c>
      <c r="II26" s="22" t="s">
        <v>39</v>
      </c>
    </row>
    <row r="27" spans="1:243" s="21" customFormat="1" ht="59.25" customHeight="1">
      <c r="A27" s="32">
        <v>15</v>
      </c>
      <c r="B27" s="86" t="s">
        <v>93</v>
      </c>
      <c r="C27" s="63" t="s">
        <v>58</v>
      </c>
      <c r="D27" s="85">
        <v>2000</v>
      </c>
      <c r="E27" s="66" t="s">
        <v>77</v>
      </c>
      <c r="F27" s="83">
        <v>865.368</v>
      </c>
      <c r="G27" s="65">
        <f t="shared" si="4"/>
        <v>1730736</v>
      </c>
      <c r="H27" s="55"/>
      <c r="I27" s="56" t="s">
        <v>40</v>
      </c>
      <c r="J27" s="57">
        <f>IF(I27="Less(-)",-1,1)</f>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77">
        <f>total_amount_ba($B$2,$D$2,D27,F27,J27,K27,M27)</f>
        <v>1730736</v>
      </c>
      <c r="BB27" s="78">
        <f>BA27+SUM(N27:AZ27)</f>
        <v>1730736</v>
      </c>
      <c r="BC27" s="61" t="str">
        <f>SpellNumber(L27,BB27)</f>
        <v>INR  Seventeen Lakh Thirty Thousand Seven Hundred &amp; Thirty Six  Only</v>
      </c>
      <c r="BE27" s="68">
        <v>6760.339999999999</v>
      </c>
      <c r="BF27" s="64">
        <v>381</v>
      </c>
      <c r="BG27" s="67">
        <f t="shared" si="0"/>
        <v>430.98720000000003</v>
      </c>
      <c r="BH27" s="67">
        <f t="shared" si="1"/>
        <v>7647.296608</v>
      </c>
      <c r="BJ27" s="81">
        <v>90</v>
      </c>
      <c r="BK27" s="66">
        <f>BJ27*1.2</f>
        <v>108</v>
      </c>
      <c r="BL27" s="67">
        <f t="shared" si="2"/>
        <v>122.1696</v>
      </c>
      <c r="BM27" s="83">
        <v>175</v>
      </c>
      <c r="BN27" s="67">
        <f t="shared" si="3"/>
        <v>197.96000000000004</v>
      </c>
      <c r="IE27" s="22">
        <v>3</v>
      </c>
      <c r="IF27" s="22" t="s">
        <v>48</v>
      </c>
      <c r="IG27" s="22" t="s">
        <v>49</v>
      </c>
      <c r="IH27" s="22">
        <v>10</v>
      </c>
      <c r="II27" s="22" t="s">
        <v>39</v>
      </c>
    </row>
    <row r="28" spans="1:243" s="21" customFormat="1" ht="143.25" customHeight="1">
      <c r="A28" s="32">
        <v>16</v>
      </c>
      <c r="B28" s="84" t="s">
        <v>94</v>
      </c>
      <c r="C28" s="63" t="s">
        <v>59</v>
      </c>
      <c r="D28" s="85">
        <v>2600</v>
      </c>
      <c r="E28" s="66" t="s">
        <v>77</v>
      </c>
      <c r="F28" s="83">
        <v>197.96000000000004</v>
      </c>
      <c r="G28" s="65">
        <f t="shared" si="4"/>
        <v>514696.0000000001</v>
      </c>
      <c r="H28" s="55"/>
      <c r="I28" s="56" t="s">
        <v>40</v>
      </c>
      <c r="J28" s="57">
        <f t="shared" si="5"/>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77">
        <f t="shared" si="6"/>
        <v>514696.0000000001</v>
      </c>
      <c r="BB28" s="78">
        <f t="shared" si="7"/>
        <v>514696.0000000001</v>
      </c>
      <c r="BC28" s="61" t="str">
        <f t="shared" si="8"/>
        <v>INR  Five Lakh Fourteen Thousand Six Hundred &amp; Ninety Six  Only</v>
      </c>
      <c r="BE28" s="68">
        <v>6855.339999999999</v>
      </c>
      <c r="BF28" s="64">
        <v>399</v>
      </c>
      <c r="BG28" s="67">
        <f t="shared" si="0"/>
        <v>451.34880000000004</v>
      </c>
      <c r="BH28" s="67">
        <f t="shared" si="1"/>
        <v>7754.7606080000005</v>
      </c>
      <c r="BJ28" s="81">
        <v>313</v>
      </c>
      <c r="BK28" s="66">
        <f aca="true" t="shared" si="9" ref="BK28:BK35">BJ28*1.2</f>
        <v>375.59999999999997</v>
      </c>
      <c r="BL28" s="67">
        <f t="shared" si="2"/>
        <v>424.87872000000004</v>
      </c>
      <c r="BM28" s="83">
        <v>151</v>
      </c>
      <c r="BN28" s="67">
        <f t="shared" si="3"/>
        <v>170.8112</v>
      </c>
      <c r="IE28" s="22"/>
      <c r="IF28" s="22"/>
      <c r="IG28" s="22"/>
      <c r="IH28" s="22"/>
      <c r="II28" s="22"/>
    </row>
    <row r="29" spans="1:243" s="21" customFormat="1" ht="144.75" customHeight="1">
      <c r="A29" s="32">
        <v>17</v>
      </c>
      <c r="B29" s="84" t="s">
        <v>95</v>
      </c>
      <c r="C29" s="63" t="s">
        <v>60</v>
      </c>
      <c r="D29" s="85">
        <v>2400</v>
      </c>
      <c r="E29" s="66" t="s">
        <v>77</v>
      </c>
      <c r="F29" s="83">
        <v>170.8112</v>
      </c>
      <c r="G29" s="65">
        <f t="shared" si="4"/>
        <v>409946.88</v>
      </c>
      <c r="H29" s="55"/>
      <c r="I29" s="56" t="s">
        <v>40</v>
      </c>
      <c r="J29" s="57">
        <f t="shared" si="5"/>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77">
        <f t="shared" si="6"/>
        <v>409946.88</v>
      </c>
      <c r="BB29" s="78">
        <f t="shared" si="7"/>
        <v>409946.88</v>
      </c>
      <c r="BC29" s="61" t="str">
        <f t="shared" si="8"/>
        <v>INR  Four Lakh Nine Thousand Nine Hundred &amp; Forty Six  and Paise Eighty Eight Only</v>
      </c>
      <c r="BE29" s="68">
        <v>6950.339999999999</v>
      </c>
      <c r="BF29" s="64">
        <v>417</v>
      </c>
      <c r="BG29" s="67">
        <f t="shared" si="0"/>
        <v>471.71040000000005</v>
      </c>
      <c r="BH29" s="67">
        <f t="shared" si="1"/>
        <v>7862.2246079999995</v>
      </c>
      <c r="BJ29" s="81">
        <v>176</v>
      </c>
      <c r="BK29" s="66">
        <f t="shared" si="9"/>
        <v>211.2</v>
      </c>
      <c r="BL29" s="67">
        <f t="shared" si="2"/>
        <v>238.90944000000002</v>
      </c>
      <c r="BM29" s="83">
        <v>21</v>
      </c>
      <c r="BN29" s="67">
        <f t="shared" si="3"/>
        <v>23.755200000000002</v>
      </c>
      <c r="IE29" s="22"/>
      <c r="IF29" s="22"/>
      <c r="IG29" s="22"/>
      <c r="IH29" s="22"/>
      <c r="II29" s="22"/>
    </row>
    <row r="30" spans="1:243" s="21" customFormat="1" ht="48" customHeight="1">
      <c r="A30" s="32">
        <v>18</v>
      </c>
      <c r="B30" s="84" t="s">
        <v>96</v>
      </c>
      <c r="C30" s="63" t="s">
        <v>61</v>
      </c>
      <c r="D30" s="85">
        <v>1400</v>
      </c>
      <c r="E30" s="66" t="s">
        <v>77</v>
      </c>
      <c r="F30" s="83">
        <v>23.755200000000002</v>
      </c>
      <c r="G30" s="65">
        <f t="shared" si="4"/>
        <v>33257.280000000006</v>
      </c>
      <c r="H30" s="55"/>
      <c r="I30" s="56" t="s">
        <v>40</v>
      </c>
      <c r="J30" s="57">
        <f t="shared" si="5"/>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77">
        <f t="shared" si="6"/>
        <v>33257.280000000006</v>
      </c>
      <c r="BB30" s="78">
        <f t="shared" si="7"/>
        <v>33257.280000000006</v>
      </c>
      <c r="BC30" s="61" t="str">
        <f t="shared" si="8"/>
        <v>INR  Thirty Three Thousand Two Hundred &amp; Fifty Seven  and Paise Twenty Eight Only</v>
      </c>
      <c r="BE30" s="62">
        <v>73743</v>
      </c>
      <c r="BF30" s="64">
        <v>435</v>
      </c>
      <c r="BG30" s="67">
        <f t="shared" si="0"/>
        <v>492.07200000000006</v>
      </c>
      <c r="BH30" s="67">
        <f t="shared" si="1"/>
        <v>83418.0816</v>
      </c>
      <c r="BJ30" s="81">
        <v>186</v>
      </c>
      <c r="BK30" s="66">
        <f t="shared" si="9"/>
        <v>223.2</v>
      </c>
      <c r="BL30" s="67">
        <f t="shared" si="2"/>
        <v>252.48384000000001</v>
      </c>
      <c r="BM30" s="83">
        <v>49</v>
      </c>
      <c r="BN30" s="67">
        <f t="shared" si="3"/>
        <v>55.4288</v>
      </c>
      <c r="IE30" s="22"/>
      <c r="IF30" s="22"/>
      <c r="IG30" s="22"/>
      <c r="IH30" s="22"/>
      <c r="II30" s="22"/>
    </row>
    <row r="31" spans="1:243" s="21" customFormat="1" ht="96" customHeight="1">
      <c r="A31" s="32">
        <v>19</v>
      </c>
      <c r="B31" s="84" t="s">
        <v>97</v>
      </c>
      <c r="C31" s="63" t="s">
        <v>70</v>
      </c>
      <c r="D31" s="85">
        <v>5000</v>
      </c>
      <c r="E31" s="66" t="s">
        <v>77</v>
      </c>
      <c r="F31" s="83">
        <v>55.4288</v>
      </c>
      <c r="G31" s="55"/>
      <c r="H31" s="55"/>
      <c r="I31" s="56" t="s">
        <v>40</v>
      </c>
      <c r="J31" s="57">
        <f t="shared" si="5"/>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77">
        <f t="shared" si="6"/>
        <v>277144</v>
      </c>
      <c r="BB31" s="78">
        <f t="shared" si="7"/>
        <v>277144</v>
      </c>
      <c r="BC31" s="61" t="str">
        <f t="shared" si="8"/>
        <v>INR  Two Lakh Seventy Seven Thousand One Hundred &amp; Forty Four  Only</v>
      </c>
      <c r="BE31" s="62">
        <v>74173</v>
      </c>
      <c r="BF31" s="54">
        <v>73743</v>
      </c>
      <c r="BG31" s="67">
        <f t="shared" si="0"/>
        <v>83418.0816</v>
      </c>
      <c r="BH31" s="67">
        <f t="shared" si="1"/>
        <v>83904.49760000002</v>
      </c>
      <c r="BJ31" s="81">
        <v>34</v>
      </c>
      <c r="BK31" s="66">
        <f t="shared" si="9"/>
        <v>40.8</v>
      </c>
      <c r="BL31" s="67">
        <f t="shared" si="2"/>
        <v>46.15296</v>
      </c>
      <c r="BM31" s="83">
        <v>38</v>
      </c>
      <c r="BN31" s="67">
        <f t="shared" si="3"/>
        <v>42.985600000000005</v>
      </c>
      <c r="IE31" s="22"/>
      <c r="IF31" s="22"/>
      <c r="IG31" s="22"/>
      <c r="IH31" s="22"/>
      <c r="II31" s="22"/>
    </row>
    <row r="32" spans="1:243" s="21" customFormat="1" ht="75" customHeight="1">
      <c r="A32" s="32">
        <v>20</v>
      </c>
      <c r="B32" s="84" t="s">
        <v>98</v>
      </c>
      <c r="C32" s="63" t="s">
        <v>71</v>
      </c>
      <c r="D32" s="85">
        <v>5000</v>
      </c>
      <c r="E32" s="66" t="s">
        <v>77</v>
      </c>
      <c r="F32" s="83">
        <v>42.985600000000005</v>
      </c>
      <c r="G32" s="55"/>
      <c r="H32" s="55"/>
      <c r="I32" s="56" t="s">
        <v>40</v>
      </c>
      <c r="J32" s="57">
        <f t="shared" si="5"/>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77">
        <f t="shared" si="6"/>
        <v>214928.00000000003</v>
      </c>
      <c r="BB32" s="78">
        <f t="shared" si="7"/>
        <v>214928.00000000003</v>
      </c>
      <c r="BC32" s="61" t="str">
        <f t="shared" si="8"/>
        <v>INR  Two Lakh Fourteen Thousand Nine Hundred &amp; Twenty Eight  Only</v>
      </c>
      <c r="BE32" s="62">
        <v>74603</v>
      </c>
      <c r="BF32" s="54">
        <v>74173</v>
      </c>
      <c r="BG32" s="67">
        <f t="shared" si="0"/>
        <v>83904.49760000002</v>
      </c>
      <c r="BH32" s="67">
        <f t="shared" si="1"/>
        <v>84390.91360000001</v>
      </c>
      <c r="BJ32" s="81">
        <v>34.4</v>
      </c>
      <c r="BK32" s="66">
        <f t="shared" si="9"/>
        <v>41.279999999999994</v>
      </c>
      <c r="BL32" s="67">
        <f t="shared" si="2"/>
        <v>46.695935999999996</v>
      </c>
      <c r="BM32" s="83">
        <v>408</v>
      </c>
      <c r="BN32" s="67">
        <f t="shared" si="3"/>
        <v>461.5296</v>
      </c>
      <c r="IE32" s="22"/>
      <c r="IF32" s="22"/>
      <c r="IG32" s="22"/>
      <c r="IH32" s="22"/>
      <c r="II32" s="22"/>
    </row>
    <row r="33" spans="1:243" s="21" customFormat="1" ht="146.25" customHeight="1">
      <c r="A33" s="32">
        <v>21</v>
      </c>
      <c r="B33" s="84" t="s">
        <v>99</v>
      </c>
      <c r="C33" s="63" t="s">
        <v>72</v>
      </c>
      <c r="D33" s="85">
        <v>1250</v>
      </c>
      <c r="E33" s="66" t="s">
        <v>76</v>
      </c>
      <c r="F33" s="83">
        <v>461.5296</v>
      </c>
      <c r="G33" s="55"/>
      <c r="H33" s="55"/>
      <c r="I33" s="56" t="s">
        <v>40</v>
      </c>
      <c r="J33" s="57">
        <f>IF(I33="Less(-)",-1,1)</f>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77">
        <f>total_amount_ba($B$2,$D$2,D33,F33,J33,K33,M33)</f>
        <v>576912</v>
      </c>
      <c r="BB33" s="78">
        <f>BA33+SUM(N33:AZ33)</f>
        <v>576912</v>
      </c>
      <c r="BC33" s="61" t="str">
        <f>SpellNumber(L33,BB33)</f>
        <v>INR  Five Lakh Seventy Six Thousand Nine Hundred &amp; Twelve  Only</v>
      </c>
      <c r="BE33" s="62">
        <v>75033</v>
      </c>
      <c r="BF33" s="54">
        <v>74603</v>
      </c>
      <c r="BG33" s="67">
        <f t="shared" si="0"/>
        <v>84390.91360000001</v>
      </c>
      <c r="BH33" s="67">
        <f t="shared" si="1"/>
        <v>84877.32960000001</v>
      </c>
      <c r="BJ33" s="81">
        <v>46</v>
      </c>
      <c r="BK33" s="66">
        <f t="shared" si="9"/>
        <v>55.199999999999996</v>
      </c>
      <c r="BL33" s="67">
        <f t="shared" si="2"/>
        <v>62.44224</v>
      </c>
      <c r="BM33" s="83">
        <v>72603</v>
      </c>
      <c r="BN33" s="67">
        <f t="shared" si="3"/>
        <v>82128.5136</v>
      </c>
      <c r="IE33" s="22"/>
      <c r="IF33" s="22"/>
      <c r="IG33" s="22"/>
      <c r="IH33" s="22"/>
      <c r="II33" s="22"/>
    </row>
    <row r="34" spans="1:243" s="21" customFormat="1" ht="313.5" customHeight="1">
      <c r="A34" s="32">
        <v>22</v>
      </c>
      <c r="B34" s="84" t="s">
        <v>100</v>
      </c>
      <c r="C34" s="63" t="s">
        <v>73</v>
      </c>
      <c r="D34" s="85">
        <v>6</v>
      </c>
      <c r="E34" s="66" t="s">
        <v>79</v>
      </c>
      <c r="F34" s="83">
        <v>82128.5136</v>
      </c>
      <c r="G34" s="55"/>
      <c r="H34" s="55"/>
      <c r="I34" s="56" t="s">
        <v>40</v>
      </c>
      <c r="J34" s="57">
        <f t="shared" si="5"/>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77">
        <f t="shared" si="6"/>
        <v>492771.08160000003</v>
      </c>
      <c r="BB34" s="78">
        <f t="shared" si="7"/>
        <v>492771.08160000003</v>
      </c>
      <c r="BC34" s="61" t="str">
        <f t="shared" si="8"/>
        <v>INR  Four Lakh Ninety Two Thousand Seven Hundred &amp; Seventy One  and Paise Eight Only</v>
      </c>
      <c r="BE34" s="62">
        <v>19</v>
      </c>
      <c r="BF34" s="54">
        <v>75033</v>
      </c>
      <c r="BG34" s="67">
        <f t="shared" si="0"/>
        <v>84877.32960000001</v>
      </c>
      <c r="BH34" s="67">
        <f t="shared" si="1"/>
        <v>21.492800000000003</v>
      </c>
      <c r="BJ34" s="81">
        <v>71</v>
      </c>
      <c r="BK34" s="66">
        <f t="shared" si="9"/>
        <v>85.2</v>
      </c>
      <c r="BL34" s="67">
        <f t="shared" si="2"/>
        <v>96.37824</v>
      </c>
      <c r="BM34" s="83">
        <v>29</v>
      </c>
      <c r="BN34" s="67">
        <f t="shared" si="3"/>
        <v>32.80480000000001</v>
      </c>
      <c r="IE34" s="22"/>
      <c r="IF34" s="22"/>
      <c r="IG34" s="22"/>
      <c r="IH34" s="22"/>
      <c r="II34" s="22"/>
    </row>
    <row r="35" spans="1:243" s="21" customFormat="1" ht="75" customHeight="1">
      <c r="A35" s="32">
        <v>23</v>
      </c>
      <c r="B35" s="84" t="s">
        <v>101</v>
      </c>
      <c r="C35" s="63" t="s">
        <v>74</v>
      </c>
      <c r="D35" s="85">
        <v>111</v>
      </c>
      <c r="E35" s="66" t="s">
        <v>77</v>
      </c>
      <c r="F35" s="83">
        <v>32.80480000000001</v>
      </c>
      <c r="G35" s="65">
        <f>F35*D35</f>
        <v>3641.3328000000006</v>
      </c>
      <c r="H35" s="55"/>
      <c r="I35" s="56" t="s">
        <v>40</v>
      </c>
      <c r="J35" s="57">
        <f t="shared" si="5"/>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77">
        <f t="shared" si="6"/>
        <v>3641.3328000000006</v>
      </c>
      <c r="BB35" s="78">
        <f t="shared" si="7"/>
        <v>3641.3328000000006</v>
      </c>
      <c r="BC35" s="61" t="str">
        <f t="shared" si="8"/>
        <v>INR  Three Thousand Six Hundred &amp; Forty One  and Paise Thirty Three Only</v>
      </c>
      <c r="BE35" s="62">
        <v>739</v>
      </c>
      <c r="BF35" s="54">
        <v>75463</v>
      </c>
      <c r="BG35" s="67">
        <f t="shared" si="0"/>
        <v>85363.74560000001</v>
      </c>
      <c r="BH35" s="67">
        <f t="shared" si="1"/>
        <v>835.9568</v>
      </c>
      <c r="BJ35" s="81">
        <v>85</v>
      </c>
      <c r="BK35" s="66">
        <f t="shared" si="9"/>
        <v>102</v>
      </c>
      <c r="BL35" s="67">
        <f t="shared" si="2"/>
        <v>115.3824</v>
      </c>
      <c r="BM35" s="83">
        <v>79</v>
      </c>
      <c r="BN35" s="67">
        <f t="shared" si="3"/>
        <v>89.3648</v>
      </c>
      <c r="IE35" s="22"/>
      <c r="IF35" s="22"/>
      <c r="IG35" s="22"/>
      <c r="IH35" s="22"/>
      <c r="II35" s="22"/>
    </row>
    <row r="36" spans="1:55" ht="135" customHeight="1">
      <c r="A36" s="32">
        <v>24</v>
      </c>
      <c r="B36" s="84" t="s">
        <v>102</v>
      </c>
      <c r="C36" s="63" t="s">
        <v>104</v>
      </c>
      <c r="D36" s="85">
        <v>115</v>
      </c>
      <c r="E36" s="66" t="s">
        <v>77</v>
      </c>
      <c r="F36" s="83">
        <v>89.3648</v>
      </c>
      <c r="G36" s="65">
        <f>F36*D36</f>
        <v>10276.952000000001</v>
      </c>
      <c r="H36" s="55"/>
      <c r="I36" s="56" t="s">
        <v>40</v>
      </c>
      <c r="J36" s="57">
        <f t="shared" si="5"/>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77">
        <f t="shared" si="6"/>
        <v>10276.952000000001</v>
      </c>
      <c r="BB36" s="78">
        <f t="shared" si="7"/>
        <v>10276.952000000001</v>
      </c>
      <c r="BC36" s="61" t="str">
        <f t="shared" si="8"/>
        <v>INR  Ten Thousand Two Hundred &amp; Seventy Six  and Paise Ninety Five Only</v>
      </c>
    </row>
    <row r="37" spans="1:55" ht="42.75">
      <c r="A37" s="69" t="s">
        <v>62</v>
      </c>
      <c r="B37" s="70"/>
      <c r="C37" s="71"/>
      <c r="D37" s="72"/>
      <c r="E37" s="72"/>
      <c r="F37" s="72"/>
      <c r="G37" s="72"/>
      <c r="H37" s="73"/>
      <c r="I37" s="73"/>
      <c r="J37" s="73"/>
      <c r="K37" s="73"/>
      <c r="L37" s="74"/>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79">
        <f>SUM(BA13:BA36)</f>
        <v>16679296.2672</v>
      </c>
      <c r="BB37" s="75">
        <f>SUM(BB13:BB36)</f>
        <v>16679296.2672</v>
      </c>
      <c r="BC37" s="76" t="str">
        <f>SpellNumber($E$2,BB37)</f>
        <v>INR  One Crore Sixty Six Lakh Seventy Nine Thousand Two Hundred &amp; Ninety Six  and Paise Twenty Seven Only</v>
      </c>
    </row>
    <row r="38" spans="1:55" ht="18">
      <c r="A38" s="41" t="s">
        <v>66</v>
      </c>
      <c r="B38" s="42"/>
      <c r="C38" s="23"/>
      <c r="D38" s="43"/>
      <c r="E38" s="44" t="s">
        <v>69</v>
      </c>
      <c r="F38" s="45"/>
      <c r="G38" s="46"/>
      <c r="H38" s="24"/>
      <c r="I38" s="24"/>
      <c r="J38" s="24"/>
      <c r="K38" s="47"/>
      <c r="L38" s="48"/>
      <c r="M38" s="49"/>
      <c r="N38" s="25"/>
      <c r="O38" s="21"/>
      <c r="P38" s="21"/>
      <c r="Q38" s="21"/>
      <c r="R38" s="21"/>
      <c r="S38" s="21"/>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50">
        <f>IF(ISBLANK(F38),0,IF(E38="Excess (+)",ROUND(BA37+(BA37*F38),2),IF(E38="Less (-)",ROUND(BA37+(BA37*F38*(-1)),2),IF(E38="At Par",BA37,0))))</f>
        <v>0</v>
      </c>
      <c r="BB38" s="52">
        <f>ROUND(BA38,0)</f>
        <v>0</v>
      </c>
      <c r="BC38" s="39" t="str">
        <f>SpellNumber($E$2,BA38)</f>
        <v>INR Zero Only</v>
      </c>
    </row>
    <row r="39" spans="1:55" ht="18">
      <c r="A39" s="40" t="s">
        <v>65</v>
      </c>
      <c r="B39" s="40"/>
      <c r="C39" s="87" t="str">
        <f>SpellNumber($E$2,BA38)</f>
        <v>INR Zero Only</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9"/>
    </row>
    <row r="40" spans="1:54" ht="15">
      <c r="A40" s="12"/>
      <c r="B40" s="12"/>
      <c r="N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B40" s="12"/>
    </row>
  </sheetData>
  <sheetProtection password="DA7E" sheet="1"/>
  <mergeCells count="8">
    <mergeCell ref="C39:BC39"/>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allowBlank="1" showInputMessage="1" showErrorMessage="1" sqref="E38">
      <formula1>"Select, Excess (+), Less (-)"</formula1>
    </dataValidation>
    <dataValidation type="list" allowBlank="1" showInputMessage="1" showErrorMessage="1" sqref="L31 L32 L33 L34 L35 L13 L14 L15 L16 L17 L18 L19 L20 L21 L22 L23 L24 L25 L26 L27 L28 L29 L30 L3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BK20 BK16 BJ26:BK26 BJ28 BJ14:BJ16 BM14:BM35 D13:D36 F13:F36">
      <formula1>0</formula1>
      <formula2>999999999999999</formula2>
    </dataValidation>
    <dataValidation allowBlank="1" showInputMessage="1" showErrorMessage="1" promptTitle="Units" prompt="Please enter Units in text" sqref="BE21:BE24 BE28 E13:E36"/>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list" showInputMessage="1" showErrorMessage="1" sqref="I13:I36">
      <formula1>"Excess(+), Less(-)"</formula1>
    </dataValidation>
    <dataValidation type="decimal" allowBlank="1" showInputMessage="1" showErrorMessage="1" promptTitle="Rate Entry" prompt="Please enter VAT charges in Rupees for this item. " errorTitle="Invaid Entry" error="Only Numeric Values are allowed. " sqref="M14:M36">
      <formula1>0</formula1>
      <formula2>999999999999999</formula2>
    </dataValidation>
    <dataValidation allowBlank="1" showInputMessage="1" showErrorMessage="1" promptTitle="Addition / Deduction" prompt="Please Choose the correct One" sqref="J13:J36"/>
    <dataValidation type="list" allowBlank="1" showInputMessage="1" showErrorMessage="1" sqref="K13:K36">
      <formula1>"Partial Conversion, Full Conversion"</formula1>
    </dataValidation>
    <dataValidation allowBlank="1" showInputMessage="1" showErrorMessage="1" promptTitle="Itemcode/Make" prompt="Please enter text" sqref="C13:C36"/>
    <dataValidation type="decimal" allowBlank="1" showInputMessage="1" showErrorMessage="1" errorTitle="Invalid Entry" error="Only Numeric Values are allowed. " sqref="A13:A36">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99" t="s">
        <v>3</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2018-12-14T07:55:23Z</cp:lastPrinted>
  <dcterms:created xsi:type="dcterms:W3CDTF">2009-01-30T06:42:42Z</dcterms:created>
  <dcterms:modified xsi:type="dcterms:W3CDTF">2019-01-29T08:10:01Z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