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'BoQ1'!$A$1:$BC$86</definedName>
    <definedName name="_xlnm.Print_Titles" localSheetId="0">'BoQ1'!$10:$12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<sst xmlns="http://schemas.openxmlformats.org/spreadsheetml/2006/main" count="558" uniqueCount="208">
  <si>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</si>
  <si>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</si>
  <si>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</si>
  <si>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</si>
  <si>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</si>
  <si>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</si>
  <si>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</si>
  <si>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</si>
  <si>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</si>
  <si>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</si>
  <si>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</si>
  <si>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</si>
  <si>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</si>
  <si>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</si>
  <si>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</si>
  <si>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</si>
  <si>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</si>
  <si>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</si>
  <si>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</si>
  <si>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</si>
  <si>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</si>
  <si>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</si>
  <si>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</si>
  <si>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</si>
  <si>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</si>
  <si>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</si>
  <si>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</si>
  <si>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</si>
  <si>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</si>
  <si>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</si>
  <si>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</si>
  <si>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</si>
  <si>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</si>
  <si>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</si>
  <si>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</si>
  <si>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</si>
  <si>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</si>
  <si>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</si>
  <si>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</si>
  <si>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</si>
  <si>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</si>
  <si>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</si>
  <si>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</si>
  <si>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</si>
  <si>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</si>
  <si>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</si>
  <si>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</si>
  <si>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</si>
  <si>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</si>
  <si>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</si>
  <si>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</si>
  <si>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</si>
  <si>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</si>
  <si>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</si>
  <si>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</si>
  <si>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</si>
  <si>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</si>
  <si>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</si>
  <si>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</si>
  <si>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</si>
  <si>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</si>
  <si>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</si>
  <si>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</si>
  <si>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</si>
  <si>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</si>
  <si>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</si>
  <si>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</si>
  <si>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</si>
  <si>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</si>
  <si>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</si>
  <si>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</si>
  <si>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</si>
  <si>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</si>
  <si>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</si>
  <si>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</si>
  <si>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</si>
  <si>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</si>
  <si>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</si>
  <si>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</si>
  <si>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</si>
  <si>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</si>
  <si>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</si>
  <si>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</si>
  <si>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</si>
  <si>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</si>
  <si>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</si>
  <si>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</si>
  <si>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</si>
  <si>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</si>
  <si>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</si>
  <si>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</si>
  <si>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</si>
  <si>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</si>
  <si>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</si>
  <si>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</si>
  <si>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</si>
  <si>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</si>
  <si>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</si>
  <si>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</si>
  <si>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</si>
  <si>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</si>
  <si>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</si>
  <si>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</si>
  <si>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</si>
  <si>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</si>
  <si>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</si>
  <si>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</si>
  <si>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</si>
  <si>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</si>
  <si>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</si>
  <si>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</si>
  <si>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</si>
  <si>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</si>
  <si>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</si>
  <si>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</si>
  <si>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</si>
  <si>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</si>
  <si>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</si>
  <si>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</si>
  <si>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</si>
  <si>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</si>
  <si>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</si>
  <si>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</si>
  <si>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SqM</t>
  </si>
  <si>
    <t>Mtr.</t>
  </si>
  <si>
    <t>Each</t>
  </si>
  <si>
    <t>BI01010001010000000000000515BI0100001113</t>
  </si>
  <si>
    <t>BI01010001010000000000000515BI0100001114</t>
  </si>
  <si>
    <t>Civil works</t>
  </si>
  <si>
    <t>mtr</t>
  </si>
  <si>
    <t>Qntl</t>
  </si>
  <si>
    <t>Mtr</t>
  </si>
  <si>
    <t>Priming one coat on steel or other metal surface with synthetic oil bound primer of approved quality including smoothening surfaces by sand papering etc.</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</si>
  <si>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</si>
  <si>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</si>
  <si>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</si>
  <si>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</si>
  <si>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a) In first floor including roof.</t>
  </si>
  <si>
    <t>Dismantling all types of masonry excepting cement concrete plain or reinforced, stacking serviceable materials at site and removing rubbish as directed within a lead of 75 m.
a) In second floor including roof.</t>
  </si>
  <si>
    <t>Dismantling all types of masonry excepting cement concrete plain or reinforced, stacking serviceable materials at site and removing rubbish as directed within a lead of 75 m.
a) In third floor including roof.</t>
  </si>
  <si>
    <t>Dismantling artificial stone flooring upto 50 mm. thick by carefully chiselling without damaging the base and removing rubbish as directed within a lead of 75 m.
a) In third floor including roof.</t>
  </si>
  <si>
    <t>Cutting chase upto 125 x 150 mm. and subsequent mending of damages.
(a) in brick wall [Cement-3.6 Kg/Mtr]</t>
  </si>
  <si>
    <t>Cutting holes and subsequent mending good damages.
(a) Diameter upto 150 mm.
(i) In brick work [Cement-4.0 Kg/Mtr]</t>
  </si>
  <si>
    <t>Cutting holes and subsequent mending good damages.
(a) Diameter upto 150 mm.
(ii) In concrete work (plain or R.C.) [Cement- 3.0 Kg/Mtr]</t>
  </si>
  <si>
    <t>Removal of rubbish,earth etc. from the working site and disposal of the same beyond the compound, in conformity with the Municipal / Corporation Rules for such disposal, loading into truck and cleaning the site in all respect as per direction of Engineer in charge</t>
  </si>
  <si>
    <t>Ordinary Cement concrete (mix 1:2:4) with graded stone chips (20 mm nominal size) excluding shuttering and reinforcement, if any, in ground floor as per relevant IS codes.
Pakur Variety In Ground Floor</t>
  </si>
  <si>
    <t>Ordinary Cement concrete (mix 1:2:4) with graded stone chips (20 mm nominal size) excluding shuttering and reinforcement, if any, in ground floor as per relevant IS codes.
Pakur Variety In 1st Floor</t>
  </si>
  <si>
    <t>Ordinary Cement concrete (mix 1:2:4) with graded stone chips (20 mm nominal size) excluding shuttering and reinforcement, if any, in ground floor as per relevant IS codes.
Pakur Variety In 2nd Floor</t>
  </si>
  <si>
    <t>Ordinary Cement concrete (mix 1:2:4) with graded stone chips (20 mm nominal size) excluding shuttering and reinforcement, if any, in ground floor as per relevant IS codes.
Pakur Variety In 3rd Floor</t>
  </si>
  <si>
    <t>Ordinary Cement concrete (mix 1:2:4) with graded stone chips (6mm nominal size) excluding shuttering and reinforcement,if any, in fourth floor as per relevant IS codes.
Pakur variety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</si>
  <si>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</si>
  <si>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first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</si>
  <si>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second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</si>
  <si>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third floor)
Steel shuttering or 9 to 12 mm thick approved quality ply board shuttering in any concrete work</t>
  </si>
  <si>
    <t>Brick work with 1st class bricks in cement mortar (1:6)
(a) In foundation and plinth</t>
  </si>
  <si>
    <t>Brick work with 1st class bricks in cement mortar (1:6)
b) In superstructure,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</si>
  <si>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 mm thick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</si>
  <si>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15 mm thick plaster</t>
  </si>
  <si>
    <t>Plaster (to wall, floor, ceiling etc.) with sand and cement mortar including rounding off or chamfering corners as directed and raking out joints including throating, nosing and drip course, scaffolding/staging where necessary (First floor).[Excluding cost of chipping over concrete surface]
With 1:6 cement mortar
15 mm thick plaster</t>
  </si>
  <si>
    <t>Plaster (to wall, floor, ceiling etc.) with sand and cement mortar including rounding off or chamfering corners as directed and raking out joints including throating, nosing and drip course, scaffolding/staging where necessary (Second floor).[Excluding cost of chipping over concrete surface]
With 1:6 cement mortar
15 mm thick plaster</t>
  </si>
  <si>
    <t>Plaster (to wall, floor, ceiling etc.) with sand and cement mortar including rounding off or chamfering corners as directed and raking out joints including throating, nosing and drip course, scaffolding/staging where necessary (Third floor).[Excluding cost of chipping over concrete surface]
With 1:6 cement mortar
15 mm thick plaster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</si>
  <si>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in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</si>
  <si>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</si>
  <si>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Area of each tile above 0.09 Sq.m
(i) Coloured decorative
Third floor</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</si>
  <si>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III) For built up sections / srtuctural members of specified sections weighing not less than 22.5 Kg./m</t>
  </si>
  <si>
    <t>M.S.or W.I. Ornamental grill of approved design joints continuously welded with M.S, W.I. Flats and bars of windows, railing etc. fitted and fixed with necessary screws and lugs in ground floor.
Grill weighing above 16 Kg./sq.mtr and above</t>
  </si>
  <si>
    <t>M.S.or W.I. Ornamental grill of approved design joints continuously welded with M.S, W.I. Flats and bars of windows, railing etc. fitted and fixed with necessary screws and lugs in ground floor.
(i) Grill weighing above 10 Kg./sq.mtr and up to 16 Kg./sq. mtr.</t>
  </si>
  <si>
    <t>M.S.or W.I. Ornamental grill of approved design joints continuously welded with M.S, W.I. Flats and bars of windows, railing etc. fitted and fixed with necessary screws and lugs in first floor.
Grill weighing above 16 Kg./sq.mtr and above</t>
  </si>
  <si>
    <t>M.S.or W.I. Ornamental grill of approved design joints continuously welded with M.S, W.I. Flats and bars of windows, railing etc. fitted and fixed with necessary screws and lugs in first floor.
(i) Grill weighing above 10 Kg./sq.mtr and up to 16 Kg./sq. mtr.</t>
  </si>
  <si>
    <t>M.S.or W.I. Ornamental grill of approved design joints continuously welded with M.S, W.I. Flats and bars of windows, railing etc. fitted and fixed with necessary screws and lugs in second floor.
Grill weighing above 16 Kg./sq.mtr and above</t>
  </si>
  <si>
    <t>M.S.or W.I. Ornamental grill of approved design joints continuously welded with M.S, W.I. Flats and bars of windows, railing etc. fitted and fixed with necessary screws and lugs in second floor.
(i) Grill weighing above 10 Kg./sq.mtr and up to 16 Kg./sq. mtr.</t>
  </si>
  <si>
    <t>M.S.or W.I. Ornamental grill of approved design joints continuously welded with M.S, W.I. Flats and bars of windows, railing etc. fitted and fixed with necessary screws and lugs in third floor.
Grill weighing above 16 Kg./sq.mtr and above</t>
  </si>
  <si>
    <t>M.S.or W.I. Ornamental grill of approved design joints continuously welded with M.S, W.I. Flats and bars of windows, railing etc. fitted and fixed with necessary screws and lugs in third floor.
(i) Grill weighing above 10 Kg./sq.mtr and up to 16 Kg./sq. mtr.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</si>
  <si>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Two Coats
Solvent based interior grade Acrylic Primer</t>
  </si>
  <si>
    <t>Acrylic Distemper to interior wall, ceiling with a coat of solvent based interior grade acrylic primer (as per manufacturer's specification) including cleaning and smoothning of surface.
Two Coats</t>
  </si>
  <si>
    <t>Rendering the Surface of walls and ceiling with White Cement base WATER PROOF wall putty of approved make &amp; brand.(1.5 mm thick)</t>
  </si>
  <si>
    <t>Painting with best quality synthetic enamel paint of approved make and brand including smoothening surface by sand papering etc. including using of approved putty etc. on the surface, if necessary :
(b) On steel or other metal surface
With super gloss (hi-gloss)
Two coats (with any shade except white)</t>
  </si>
  <si>
    <t>Supplying,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</si>
  <si>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CuM</t>
  </si>
  <si>
    <t>MT</t>
  </si>
  <si>
    <t>Supply of UPVC pipes (B Type) &amp; fittings conforming to IS-13592-1992
Double Socketed 3 Meter Length
(b) 110 mm</t>
  </si>
  <si>
    <t>Supply of UPVC pipes (B Type) &amp; fittings conforming to IS-13592-1992
(B). Fittings 
Coupler
(b) 110 mm</t>
  </si>
  <si>
    <t>Supply of UPVC pipes (B Type) &amp; fittings conforming to IS-13592-1992
(B). Fittings 
Plain Tee
(b) 110 mm</t>
  </si>
  <si>
    <t>Supply of UPVC pipes (B Type) &amp; fittings conforming to IS-13592-1992
(B). Fittings 
Plain Y
b). 110 mm</t>
  </si>
  <si>
    <t>Supply of UPVC pipes (B Type) &amp; fittings conforming to IS-13592-1992
(B). Fittings 
Bend 45°
b). 110 mm</t>
  </si>
  <si>
    <t>Supply of UPVC pipes (B Type) &amp; fittings conforming to IS-13592-1992
(B). Fittings 
Bend 87.5°
b). 110 mm</t>
  </si>
  <si>
    <t>Supply of UPVC pipes (B Type) &amp; fittings conforming to IS-13592-1992
(B). Fittings 
Door Bend (T.S.)
b). 110 mm</t>
  </si>
  <si>
    <t>Supply of UPVC pipes (B Type) &amp; fittings conforming to IS-13592-1992
(B). Fittings 
Vent Cowl
b). 110 mm</t>
  </si>
  <si>
    <t>Supply of UPVC pipes (B Type) &amp; fittings conforming to IS-13592-1992
(B). Fittings 
Pipe clip
b). 110 mm</t>
  </si>
  <si>
    <t>125/110 P Trap With W.C. Ring 75 mm</t>
  </si>
  <si>
    <t>Reducer Tee 110x75mm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</si>
  <si>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</si>
  <si>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</si>
  <si>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</si>
  <si>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bib cock or stop cock.
(a) (i) Chromium plated Bib Cock short body (Equivalent to Code No. 511 &amp; Model - Tropical / Sumthing Special of ESSCO or similar brand).</t>
  </si>
  <si>
    <t>Supplying, fitting and fixing 10 litre porcelain low-down cistern of approved make with either side or bottom inlet, side overflow, brackets complete with all internnal PVC fittings. White</t>
  </si>
  <si>
    <t>Supplying,fitting and fixing approved brand P.V.C. CONNECTOR white flexible, with both ends coupling with heavy brass C.P. nut, 15 mm dia.
(v) 900 mm long</t>
  </si>
  <si>
    <t>Supplying, fitting and fixing soap holder. Fibre Glass</t>
  </si>
  <si>
    <t>Supplying, fitting and fixing towel rail with two brackets.
Aluminium
(iii) 25 mm dia. and 750 mm long</t>
  </si>
  <si>
    <t>Supplying,fitting and fixing 32 mm dia. Flush Pipe of approved make with necessary fixing materials and clamps complete.
i) Polythene Flush Pipe</t>
  </si>
  <si>
    <t>Each Pair</t>
  </si>
  <si>
    <t>Supplying, fitting and fixing bib cock or stop cock.
f) (ii) CP 2-way bib Cock - 15 mm, supplied, fitted and fixed. (Code No.5041 &amp; Model - FLORENTINE of JAQUAR or similar brand).</t>
  </si>
  <si>
    <t>Supplying, fitting and fixing Foot rest for water closet of size 275 mm X 125 mm with
(b) Porcelain of approved make</t>
  </si>
  <si>
    <t>Supplying, fitting and fixing Orissa pattern water closet in white glazed vitreous chinaware of approved make in position complete excluding 'P' or'S' trap (excluding cost of concrete for fixing).
(ii) 530 mm X 410 mm</t>
  </si>
  <si>
    <t>Supplying, fitting and fixing shower of approved brand and make.
(f) Hand Shower(Health Faucet) with 1mtr Fexible Tube with Wall Hook(Equivalent to Code No.573 &amp; Model -ALLIED of Jaquar or similar).</t>
  </si>
  <si>
    <t xml:space="preserve">Tender Inviting Authority: The Additional Chief Engineer,  W.B.P.H&amp;.I.D.Corpn. Ltd. </t>
  </si>
  <si>
    <t xml:space="preserve">Name of Work: Construction of a new building for accommodating Jadavpur Traffic Guard and Office of Dy. C.P. Traffic Department South – Balance Work. </t>
  </si>
  <si>
    <t>Contract No:  WBPHIDCL/ACE/NIT- 128(e)/2018-2019 (2nd Call) For Sl. No. 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</si>
</sst>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1"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T87"/>
  <sheetViews>
    <sheetView showGridLines="0" view="pageBreakPreview" zoomScaleNormal="70" zoomScaleSheetLayoutView="100" zoomScalePageLayoutView="0" workbookViewId="0" topLeftCell="B8">
      <selection activeCell="B8" sqref="B8:BC8"/>
    </sheetView>
  </sheetViews>
  <sheetFormatPr defaultColWidth="9.140625" defaultRowHeight="15"/>
  <cols>
    <col min="1" max="1" width="13.57421875" style="20" customWidth="1"/>
    <col min="2" max="2" width="67.421875" style="69"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1.140625" style="20" hidden="1" customWidth="1"/>
    <col min="57" max="57" width="12.8515625" style="20" hidden="1" customWidth="1"/>
    <col min="58" max="58" width="0" style="20" hidden="1" customWidth="1"/>
    <col min="59" max="59" width="10.140625" style="20" bestFit="1" customWidth="1"/>
    <col min="60" max="223" width="9.140625" style="20" customWidth="1"/>
    <col min="224" max="228" width="9.140625" style="21" customWidth="1"/>
    <col min="229" max="16384" width="9.140625" style="20" customWidth="1"/>
  </cols>
  <sheetData>
    <row r="1" spans="1:228" s="1" customFormat="1" ht="27" customHeight="1">
      <c r="A1" s="84" t="str">
        <f>B2&amp;" BoQ"</f>
        <v>Percentage BoQ</v>
      </c>
      <c r="B1" s="84"/>
      <c r="C1" s="84"/>
      <c r="D1" s="84"/>
      <c r="E1" s="84"/>
      <c r="F1" s="84"/>
      <c r="G1" s="84"/>
      <c r="H1" s="84"/>
      <c r="I1" s="84"/>
      <c r="J1" s="84"/>
      <c r="K1" s="84"/>
      <c r="L1" s="84"/>
      <c r="O1" s="2"/>
      <c r="P1" s="2"/>
      <c r="Q1" s="3"/>
      <c r="HP1" s="3"/>
      <c r="HQ1" s="3"/>
      <c r="HR1" s="3"/>
      <c r="HS1" s="3"/>
      <c r="HT1" s="3"/>
    </row>
    <row r="2" spans="1:17" s="1" customFormat="1" ht="25.5" customHeight="1" hidden="1">
      <c r="A2" s="22" t="s">
        <v>4</v>
      </c>
      <c r="B2" s="22" t="s">
        <v>63</v>
      </c>
      <c r="C2" s="22" t="s">
        <v>5</v>
      </c>
      <c r="D2" s="22" t="s">
        <v>6</v>
      </c>
      <c r="E2" s="22" t="s">
        <v>7</v>
      </c>
      <c r="J2" s="4"/>
      <c r="K2" s="4"/>
      <c r="L2" s="4"/>
      <c r="O2" s="2"/>
      <c r="P2" s="2"/>
      <c r="Q2" s="3"/>
    </row>
    <row r="3" spans="1:228" s="1" customFormat="1" ht="30" customHeight="1" hidden="1">
      <c r="A3" s="1" t="s">
        <v>68</v>
      </c>
      <c r="C3" s="1" t="s">
        <v>67</v>
      </c>
      <c r="HP3" s="3"/>
      <c r="HQ3" s="3"/>
      <c r="HR3" s="3"/>
      <c r="HS3" s="3"/>
      <c r="HT3" s="3"/>
    </row>
    <row r="4" spans="1:228" s="5" customFormat="1" ht="30.75" customHeight="1">
      <c r="A4" s="85" t="s">
        <v>205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HP4" s="6"/>
      <c r="HQ4" s="6"/>
      <c r="HR4" s="6"/>
      <c r="HS4" s="6"/>
      <c r="HT4" s="6"/>
    </row>
    <row r="5" spans="1:228" s="5" customFormat="1" ht="30.75" customHeight="1">
      <c r="A5" s="85" t="s">
        <v>206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HP5" s="6"/>
      <c r="HQ5" s="6"/>
      <c r="HR5" s="6"/>
      <c r="HS5" s="6"/>
      <c r="HT5" s="6"/>
    </row>
    <row r="6" spans="1:228" s="5" customFormat="1" ht="30.75" customHeight="1">
      <c r="A6" s="85" t="s">
        <v>207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HP6" s="6"/>
      <c r="HQ6" s="6"/>
      <c r="HR6" s="6"/>
      <c r="HS6" s="6"/>
      <c r="HT6" s="6"/>
    </row>
    <row r="7" spans="1:228"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P7" s="6"/>
      <c r="HQ7" s="6"/>
      <c r="HR7" s="6"/>
      <c r="HS7" s="6"/>
      <c r="HT7" s="6"/>
    </row>
    <row r="8" spans="1:228" s="7" customFormat="1" ht="37.5" customHeight="1">
      <c r="A8" s="23" t="s">
        <v>9</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HP8" s="8"/>
      <c r="HQ8" s="8"/>
      <c r="HR8" s="8"/>
      <c r="HS8" s="8"/>
      <c r="HT8" s="8"/>
    </row>
    <row r="9" spans="1:228" s="9" customFormat="1" ht="61.5" customHeight="1">
      <c r="A9" s="79" t="s">
        <v>10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HP9" s="10"/>
      <c r="HQ9" s="10"/>
      <c r="HR9" s="10"/>
      <c r="HS9" s="10"/>
      <c r="HT9" s="10"/>
    </row>
    <row r="10" spans="1:228"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P10" s="13"/>
      <c r="HQ10" s="13"/>
      <c r="HR10" s="13"/>
      <c r="HS10" s="13"/>
      <c r="HT10" s="13"/>
    </row>
    <row r="11" spans="1:228"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P11" s="13"/>
      <c r="HQ11" s="13"/>
      <c r="HR11" s="13"/>
      <c r="HS11" s="13"/>
      <c r="HT11" s="13"/>
    </row>
    <row r="12" spans="1:228"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P12" s="13"/>
      <c r="HQ12" s="13"/>
      <c r="HR12" s="13"/>
      <c r="HS12" s="13"/>
      <c r="HT12" s="13"/>
    </row>
    <row r="13" spans="1:228" s="15" customFormat="1" ht="28.5" customHeight="1">
      <c r="A13" s="64">
        <v>1</v>
      </c>
      <c r="B13" s="42" t="s">
        <v>128</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P13" s="16">
        <v>1</v>
      </c>
      <c r="HQ13" s="16" t="s">
        <v>35</v>
      </c>
      <c r="HR13" s="16" t="s">
        <v>36</v>
      </c>
      <c r="HS13" s="16">
        <v>10</v>
      </c>
      <c r="HT13" s="16" t="s">
        <v>37</v>
      </c>
    </row>
    <row r="14" spans="1:228" s="15" customFormat="1" ht="119.25" customHeight="1">
      <c r="A14" s="64">
        <v>2</v>
      </c>
      <c r="B14" s="73" t="s">
        <v>133</v>
      </c>
      <c r="C14" s="76" t="s">
        <v>126</v>
      </c>
      <c r="D14" s="74">
        <v>10</v>
      </c>
      <c r="E14" s="75" t="s">
        <v>178</v>
      </c>
      <c r="F14" s="70">
        <v>134.95</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1349.5</v>
      </c>
      <c r="BB14" s="61">
        <f>BA14+SUM(N14:AZ14)</f>
        <v>1349.5</v>
      </c>
      <c r="BC14" s="56" t="str">
        <f>SpellNumber(L14,BB14)</f>
        <v>INR  One Thousand Three Hundred &amp; Forty Nine  and Paise Fifty Only</v>
      </c>
      <c r="BD14" s="77">
        <v>119.3</v>
      </c>
      <c r="BE14" s="77">
        <f>BD14*1.12*1.01</f>
        <v>134.95</v>
      </c>
      <c r="BG14" s="78"/>
      <c r="HP14" s="16">
        <v>2</v>
      </c>
      <c r="HQ14" s="16" t="s">
        <v>35</v>
      </c>
      <c r="HR14" s="16" t="s">
        <v>44</v>
      </c>
      <c r="HS14" s="16">
        <v>10</v>
      </c>
      <c r="HT14" s="16" t="s">
        <v>38</v>
      </c>
    </row>
    <row r="15" spans="1:228" s="15" customFormat="1" ht="91.5" customHeight="1">
      <c r="A15" s="64">
        <v>3</v>
      </c>
      <c r="B15" s="73" t="s">
        <v>134</v>
      </c>
      <c r="C15" s="76" t="s">
        <v>127</v>
      </c>
      <c r="D15" s="74">
        <v>8</v>
      </c>
      <c r="E15" s="75" t="s">
        <v>178</v>
      </c>
      <c r="F15" s="70">
        <v>87.67</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701.36</v>
      </c>
      <c r="BB15" s="61">
        <f>BA15+SUM(N15:AZ15)</f>
        <v>701.36</v>
      </c>
      <c r="BC15" s="56" t="str">
        <f>SpellNumber(L15,BB15)</f>
        <v>INR  Seven Hundred &amp; One  and Paise Thirty Six Only</v>
      </c>
      <c r="BD15" s="77">
        <v>77.5</v>
      </c>
      <c r="BE15" s="77">
        <f aca="true" t="shared" si="0" ref="BE15:BE78">BD15*1.12*1.01</f>
        <v>87.67</v>
      </c>
      <c r="HP15" s="16">
        <v>2</v>
      </c>
      <c r="HQ15" s="16" t="s">
        <v>35</v>
      </c>
      <c r="HR15" s="16" t="s">
        <v>44</v>
      </c>
      <c r="HS15" s="16">
        <v>10</v>
      </c>
      <c r="HT15" s="16" t="s">
        <v>38</v>
      </c>
    </row>
    <row r="16" spans="1:228" s="15" customFormat="1" ht="78.75" customHeight="1">
      <c r="A16" s="64">
        <v>4</v>
      </c>
      <c r="B16" s="73" t="s">
        <v>135</v>
      </c>
      <c r="C16" s="76" t="s">
        <v>43</v>
      </c>
      <c r="D16" s="74">
        <v>4</v>
      </c>
      <c r="E16" s="75" t="s">
        <v>178</v>
      </c>
      <c r="F16" s="70">
        <v>1059.03</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4236.12</v>
      </c>
      <c r="BB16" s="61">
        <f>BA16+SUM(N16:AZ16)</f>
        <v>4236.12</v>
      </c>
      <c r="BC16" s="56" t="str">
        <f>SpellNumber(L16,BB16)</f>
        <v>INR  Four Thousand Two Hundred &amp; Thirty Six  and Paise Twelve Only</v>
      </c>
      <c r="BD16" s="77">
        <v>936.2</v>
      </c>
      <c r="BE16" s="77">
        <f t="shared" si="0"/>
        <v>1059.03</v>
      </c>
      <c r="HP16" s="16">
        <v>2</v>
      </c>
      <c r="HQ16" s="16" t="s">
        <v>35</v>
      </c>
      <c r="HR16" s="16" t="s">
        <v>44</v>
      </c>
      <c r="HS16" s="16">
        <v>10</v>
      </c>
      <c r="HT16" s="16" t="s">
        <v>38</v>
      </c>
    </row>
    <row r="17" spans="1:228" s="15" customFormat="1" ht="78" customHeight="1">
      <c r="A17" s="64">
        <v>5</v>
      </c>
      <c r="B17" s="73" t="s">
        <v>136</v>
      </c>
      <c r="C17" s="76" t="s">
        <v>45</v>
      </c>
      <c r="D17" s="74">
        <v>5</v>
      </c>
      <c r="E17" s="75" t="s">
        <v>178</v>
      </c>
      <c r="F17" s="70">
        <v>505.65</v>
      </c>
      <c r="G17" s="57"/>
      <c r="H17" s="47"/>
      <c r="I17" s="46" t="s">
        <v>39</v>
      </c>
      <c r="J17" s="48">
        <f aca="true" t="shared" si="1" ref="J17:J83">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aca="true" t="shared" si="2" ref="BA17:BA81">total_amount_ba($B$2,$D$2,D17,F17,J17,K17,M17)</f>
        <v>2528.25</v>
      </c>
      <c r="BB17" s="61">
        <f aca="true" t="shared" si="3" ref="BB17:BB83">BA17+SUM(N17:AZ17)</f>
        <v>2528.25</v>
      </c>
      <c r="BC17" s="56" t="str">
        <f aca="true" t="shared" si="4" ref="BC17:BC83">SpellNumber(L17,BB17)</f>
        <v>INR  Two Thousand Five Hundred &amp; Twenty Eight  and Paise Twenty Five Only</v>
      </c>
      <c r="BD17" s="77">
        <v>447</v>
      </c>
      <c r="BE17" s="77">
        <f t="shared" si="0"/>
        <v>505.65</v>
      </c>
      <c r="HP17" s="16">
        <v>3</v>
      </c>
      <c r="HQ17" s="16" t="s">
        <v>46</v>
      </c>
      <c r="HR17" s="16" t="s">
        <v>47</v>
      </c>
      <c r="HS17" s="16">
        <v>10</v>
      </c>
      <c r="HT17" s="16" t="s">
        <v>38</v>
      </c>
    </row>
    <row r="18" spans="1:228" s="15" customFormat="1" ht="79.5" customHeight="1">
      <c r="A18" s="64">
        <v>6</v>
      </c>
      <c r="B18" s="73" t="s">
        <v>137</v>
      </c>
      <c r="C18" s="76" t="s">
        <v>48</v>
      </c>
      <c r="D18" s="74">
        <v>2</v>
      </c>
      <c r="E18" s="75" t="s">
        <v>178</v>
      </c>
      <c r="F18" s="70">
        <v>562.21</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1124.42</v>
      </c>
      <c r="BB18" s="61">
        <f>BA18+SUM(N18:AZ18)</f>
        <v>1124.42</v>
      </c>
      <c r="BC18" s="56" t="str">
        <f>SpellNumber(L18,BB18)</f>
        <v>INR  One Thousand One Hundred &amp; Twenty Four  and Paise Forty Two Only</v>
      </c>
      <c r="BD18" s="77">
        <v>497</v>
      </c>
      <c r="BE18" s="77">
        <f t="shared" si="0"/>
        <v>562.21</v>
      </c>
      <c r="HP18" s="16">
        <v>3</v>
      </c>
      <c r="HQ18" s="16" t="s">
        <v>46</v>
      </c>
      <c r="HR18" s="16" t="s">
        <v>47</v>
      </c>
      <c r="HS18" s="16">
        <v>10</v>
      </c>
      <c r="HT18" s="16" t="s">
        <v>38</v>
      </c>
    </row>
    <row r="19" spans="1:228" s="15" customFormat="1" ht="74.25" customHeight="1">
      <c r="A19" s="64">
        <v>7</v>
      </c>
      <c r="B19" s="73" t="s">
        <v>138</v>
      </c>
      <c r="C19" s="76" t="s">
        <v>49</v>
      </c>
      <c r="D19" s="74">
        <v>2</v>
      </c>
      <c r="E19" s="75" t="s">
        <v>178</v>
      </c>
      <c r="F19" s="70">
        <v>618.77</v>
      </c>
      <c r="G19" s="57"/>
      <c r="H19" s="47"/>
      <c r="I19" s="46" t="s">
        <v>39</v>
      </c>
      <c r="J19" s="48">
        <f t="shared" si="1"/>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2"/>
        <v>1237.54</v>
      </c>
      <c r="BB19" s="61">
        <f t="shared" si="3"/>
        <v>1237.54</v>
      </c>
      <c r="BC19" s="56" t="str">
        <f t="shared" si="4"/>
        <v>INR  One Thousand Two Hundred &amp; Thirty Seven  and Paise Fifty Four Only</v>
      </c>
      <c r="BD19" s="77">
        <v>547</v>
      </c>
      <c r="BE19" s="77">
        <f t="shared" si="0"/>
        <v>618.77</v>
      </c>
      <c r="HP19" s="16">
        <v>1.01</v>
      </c>
      <c r="HQ19" s="16" t="s">
        <v>40</v>
      </c>
      <c r="HR19" s="16" t="s">
        <v>36</v>
      </c>
      <c r="HS19" s="16">
        <v>123.223</v>
      </c>
      <c r="HT19" s="16" t="s">
        <v>38</v>
      </c>
    </row>
    <row r="20" spans="1:228" s="15" customFormat="1" ht="73.5" customHeight="1">
      <c r="A20" s="64">
        <v>8</v>
      </c>
      <c r="B20" s="73" t="s">
        <v>139</v>
      </c>
      <c r="C20" s="76" t="s">
        <v>50</v>
      </c>
      <c r="D20" s="74">
        <v>2</v>
      </c>
      <c r="E20" s="75" t="s">
        <v>178</v>
      </c>
      <c r="F20" s="70">
        <v>675.33</v>
      </c>
      <c r="G20" s="57"/>
      <c r="H20" s="47"/>
      <c r="I20" s="46" t="s">
        <v>39</v>
      </c>
      <c r="J20" s="48">
        <f t="shared" si="1"/>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2"/>
        <v>1350.66</v>
      </c>
      <c r="BB20" s="61">
        <f t="shared" si="3"/>
        <v>1350.66</v>
      </c>
      <c r="BC20" s="56" t="str">
        <f t="shared" si="4"/>
        <v>INR  One Thousand Three Hundred &amp; Fifty  and Paise Sixty Six Only</v>
      </c>
      <c r="BD20" s="77">
        <v>597</v>
      </c>
      <c r="BE20" s="77">
        <f t="shared" si="0"/>
        <v>675.33</v>
      </c>
      <c r="HP20" s="16">
        <v>1.02</v>
      </c>
      <c r="HQ20" s="16" t="s">
        <v>41</v>
      </c>
      <c r="HR20" s="16" t="s">
        <v>42</v>
      </c>
      <c r="HS20" s="16">
        <v>213</v>
      </c>
      <c r="HT20" s="16" t="s">
        <v>38</v>
      </c>
    </row>
    <row r="21" spans="1:228" s="15" customFormat="1" ht="62.25" customHeight="1">
      <c r="A21" s="64">
        <v>9</v>
      </c>
      <c r="B21" s="73" t="s">
        <v>140</v>
      </c>
      <c r="C21" s="76" t="s">
        <v>51</v>
      </c>
      <c r="D21" s="74">
        <v>10</v>
      </c>
      <c r="E21" s="75" t="s">
        <v>123</v>
      </c>
      <c r="F21" s="70">
        <v>76.92</v>
      </c>
      <c r="G21" s="57"/>
      <c r="H21" s="47"/>
      <c r="I21" s="46" t="s">
        <v>39</v>
      </c>
      <c r="J21" s="48">
        <f>IF(I21="Less(-)",-1,1)</f>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2"/>
        <v>769.2</v>
      </c>
      <c r="BB21" s="61">
        <f>BA21+SUM(N21:AZ21)</f>
        <v>769.2</v>
      </c>
      <c r="BC21" s="56" t="str">
        <f>SpellNumber(L21,BB21)</f>
        <v>INR  Seven Hundred &amp; Sixty Nine  and Paise Twenty Only</v>
      </c>
      <c r="BD21" s="77">
        <v>68</v>
      </c>
      <c r="BE21" s="77">
        <f t="shared" si="0"/>
        <v>76.92</v>
      </c>
      <c r="HP21" s="16">
        <v>2</v>
      </c>
      <c r="HQ21" s="16" t="s">
        <v>35</v>
      </c>
      <c r="HR21" s="16" t="s">
        <v>44</v>
      </c>
      <c r="HS21" s="16">
        <v>10</v>
      </c>
      <c r="HT21" s="16" t="s">
        <v>38</v>
      </c>
    </row>
    <row r="22" spans="1:228" s="15" customFormat="1" ht="48" customHeight="1">
      <c r="A22" s="64">
        <v>10</v>
      </c>
      <c r="B22" s="73" t="s">
        <v>141</v>
      </c>
      <c r="C22" s="76" t="s">
        <v>52</v>
      </c>
      <c r="D22" s="74">
        <v>5</v>
      </c>
      <c r="E22" s="75" t="s">
        <v>129</v>
      </c>
      <c r="F22" s="70">
        <v>105.2</v>
      </c>
      <c r="G22" s="57"/>
      <c r="H22" s="47"/>
      <c r="I22" s="46" t="s">
        <v>39</v>
      </c>
      <c r="J22" s="48">
        <f>IF(I22="Less(-)",-1,1)</f>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2"/>
        <v>526</v>
      </c>
      <c r="BB22" s="61">
        <f>BA22+SUM(N22:AZ22)</f>
        <v>526</v>
      </c>
      <c r="BC22" s="56" t="str">
        <f>SpellNumber(L22,BB22)</f>
        <v>INR  Five Hundred &amp; Twenty Six  Only</v>
      </c>
      <c r="BD22" s="77">
        <v>93</v>
      </c>
      <c r="BE22" s="77">
        <f t="shared" si="0"/>
        <v>105.2</v>
      </c>
      <c r="HP22" s="16">
        <v>2</v>
      </c>
      <c r="HQ22" s="16" t="s">
        <v>35</v>
      </c>
      <c r="HR22" s="16" t="s">
        <v>44</v>
      </c>
      <c r="HS22" s="16">
        <v>10</v>
      </c>
      <c r="HT22" s="16" t="s">
        <v>38</v>
      </c>
    </row>
    <row r="23" spans="1:228" s="15" customFormat="1" ht="48.75" customHeight="1">
      <c r="A23" s="64">
        <v>11</v>
      </c>
      <c r="B23" s="73" t="s">
        <v>142</v>
      </c>
      <c r="C23" s="76" t="s">
        <v>53</v>
      </c>
      <c r="D23" s="74">
        <v>25</v>
      </c>
      <c r="E23" s="75" t="s">
        <v>131</v>
      </c>
      <c r="F23" s="70">
        <v>125.56</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2"/>
        <v>3139</v>
      </c>
      <c r="BB23" s="61">
        <f>BA23+SUM(N23:AZ23)</f>
        <v>3139</v>
      </c>
      <c r="BC23" s="56" t="str">
        <f>SpellNumber(L23,BB23)</f>
        <v>INR  Three Thousand One Hundred &amp; Thirty Nine  Only</v>
      </c>
      <c r="BD23" s="77">
        <v>111</v>
      </c>
      <c r="BE23" s="77">
        <f t="shared" si="0"/>
        <v>125.56</v>
      </c>
      <c r="HP23" s="16">
        <v>3</v>
      </c>
      <c r="HQ23" s="16" t="s">
        <v>46</v>
      </c>
      <c r="HR23" s="16" t="s">
        <v>47</v>
      </c>
      <c r="HS23" s="16">
        <v>10</v>
      </c>
      <c r="HT23" s="16" t="s">
        <v>38</v>
      </c>
    </row>
    <row r="24" spans="1:228" s="15" customFormat="1" ht="48.75" customHeight="1">
      <c r="A24" s="64">
        <v>12</v>
      </c>
      <c r="B24" s="73" t="s">
        <v>143</v>
      </c>
      <c r="C24" s="76" t="s">
        <v>54</v>
      </c>
      <c r="D24" s="74">
        <v>25</v>
      </c>
      <c r="E24" s="75" t="s">
        <v>131</v>
      </c>
      <c r="F24" s="70">
        <v>154.97</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2"/>
        <v>3874.25</v>
      </c>
      <c r="BB24" s="61">
        <f>BA24+SUM(N24:AZ24)</f>
        <v>3874.25</v>
      </c>
      <c r="BC24" s="56" t="str">
        <f>SpellNumber(L24,BB24)</f>
        <v>INR  Three Thousand Eight Hundred &amp; Seventy Four  and Paise Twenty Five Only</v>
      </c>
      <c r="BD24" s="77">
        <v>137</v>
      </c>
      <c r="BE24" s="77">
        <f t="shared" si="0"/>
        <v>154.97</v>
      </c>
      <c r="HP24" s="16">
        <v>1.01</v>
      </c>
      <c r="HQ24" s="16" t="s">
        <v>40</v>
      </c>
      <c r="HR24" s="16" t="s">
        <v>36</v>
      </c>
      <c r="HS24" s="16">
        <v>123.223</v>
      </c>
      <c r="HT24" s="16" t="s">
        <v>38</v>
      </c>
    </row>
    <row r="25" spans="1:228" s="15" customFormat="1" ht="74.25" customHeight="1">
      <c r="A25" s="64">
        <v>13</v>
      </c>
      <c r="B25" s="73" t="s">
        <v>144</v>
      </c>
      <c r="C25" s="76" t="s">
        <v>55</v>
      </c>
      <c r="D25" s="74">
        <v>5</v>
      </c>
      <c r="E25" s="75" t="s">
        <v>178</v>
      </c>
      <c r="F25" s="70">
        <v>187.78</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total_amount_ba($B$2,$D$2,D25,F25,J25,K25,M25)</f>
        <v>938.9</v>
      </c>
      <c r="BB25" s="61">
        <f>BA25+SUM(N25:AZ25)</f>
        <v>938.9</v>
      </c>
      <c r="BC25" s="56" t="str">
        <f>SpellNumber(L25,BB25)</f>
        <v>INR  Nine Hundred &amp; Thirty Eight  and Paise Ninety Only</v>
      </c>
      <c r="BD25" s="77">
        <v>166</v>
      </c>
      <c r="BE25" s="77">
        <f t="shared" si="0"/>
        <v>187.78</v>
      </c>
      <c r="HP25" s="16">
        <v>1.01</v>
      </c>
      <c r="HQ25" s="16" t="s">
        <v>40</v>
      </c>
      <c r="HR25" s="16" t="s">
        <v>36</v>
      </c>
      <c r="HS25" s="16">
        <v>123.223</v>
      </c>
      <c r="HT25" s="16" t="s">
        <v>38</v>
      </c>
    </row>
    <row r="26" spans="1:228" s="15" customFormat="1" ht="73.5" customHeight="1">
      <c r="A26" s="64">
        <v>14</v>
      </c>
      <c r="B26" s="73" t="s">
        <v>145</v>
      </c>
      <c r="C26" s="76" t="s">
        <v>56</v>
      </c>
      <c r="D26" s="74">
        <v>5</v>
      </c>
      <c r="E26" s="75" t="s">
        <v>178</v>
      </c>
      <c r="F26" s="70">
        <v>5957.92</v>
      </c>
      <c r="G26" s="57"/>
      <c r="H26" s="47"/>
      <c r="I26" s="46" t="s">
        <v>39</v>
      </c>
      <c r="J26" s="48">
        <f t="shared" si="1"/>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2"/>
        <v>29789.6</v>
      </c>
      <c r="BB26" s="61">
        <f t="shared" si="3"/>
        <v>29789.6</v>
      </c>
      <c r="BC26" s="56" t="str">
        <f t="shared" si="4"/>
        <v>INR  Twenty Nine Thousand Seven Hundred &amp; Eighty Nine  and Paise Sixty Only</v>
      </c>
      <c r="BD26" s="77">
        <v>5266.9</v>
      </c>
      <c r="BE26" s="77">
        <f t="shared" si="0"/>
        <v>5957.92</v>
      </c>
      <c r="HP26" s="16"/>
      <c r="HQ26" s="16"/>
      <c r="HR26" s="16"/>
      <c r="HS26" s="16"/>
      <c r="HT26" s="16"/>
    </row>
    <row r="27" spans="1:228" s="15" customFormat="1" ht="76.5" customHeight="1">
      <c r="A27" s="64">
        <v>15</v>
      </c>
      <c r="B27" s="73" t="s">
        <v>146</v>
      </c>
      <c r="C27" s="76" t="s">
        <v>57</v>
      </c>
      <c r="D27" s="74">
        <v>3</v>
      </c>
      <c r="E27" s="75" t="s">
        <v>178</v>
      </c>
      <c r="F27" s="70">
        <v>6065.38</v>
      </c>
      <c r="G27" s="57"/>
      <c r="H27" s="47"/>
      <c r="I27" s="46" t="s">
        <v>39</v>
      </c>
      <c r="J27" s="48">
        <f t="shared" si="1"/>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2"/>
        <v>18196.14</v>
      </c>
      <c r="BB27" s="61">
        <f t="shared" si="3"/>
        <v>18196.14</v>
      </c>
      <c r="BC27" s="56" t="str">
        <f t="shared" si="4"/>
        <v>INR  Eighteen Thousand One Hundred &amp; Ninety Six  and Paise Fourteen Only</v>
      </c>
      <c r="BD27" s="77">
        <v>5361.9</v>
      </c>
      <c r="BE27" s="77">
        <f t="shared" si="0"/>
        <v>6065.38</v>
      </c>
      <c r="HP27" s="16"/>
      <c r="HQ27" s="16"/>
      <c r="HR27" s="16"/>
      <c r="HS27" s="16"/>
      <c r="HT27" s="16"/>
    </row>
    <row r="28" spans="1:228" s="15" customFormat="1" ht="74.25" customHeight="1">
      <c r="A28" s="64">
        <v>16</v>
      </c>
      <c r="B28" s="73" t="s">
        <v>147</v>
      </c>
      <c r="C28" s="76" t="s">
        <v>58</v>
      </c>
      <c r="D28" s="74">
        <v>3</v>
      </c>
      <c r="E28" s="75" t="s">
        <v>178</v>
      </c>
      <c r="F28" s="70">
        <v>6172.85</v>
      </c>
      <c r="G28" s="57"/>
      <c r="H28" s="47"/>
      <c r="I28" s="46" t="s">
        <v>39</v>
      </c>
      <c r="J28" s="48">
        <f t="shared" si="1"/>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2"/>
        <v>18518.55</v>
      </c>
      <c r="BB28" s="61">
        <f t="shared" si="3"/>
        <v>18518.55</v>
      </c>
      <c r="BC28" s="56" t="str">
        <f t="shared" si="4"/>
        <v>INR  Eighteen Thousand Five Hundred &amp; Eighteen  and Paise Fifty Five Only</v>
      </c>
      <c r="BD28" s="77">
        <v>5456.9</v>
      </c>
      <c r="BE28" s="77">
        <f t="shared" si="0"/>
        <v>6172.85</v>
      </c>
      <c r="HP28" s="16"/>
      <c r="HQ28" s="16"/>
      <c r="HR28" s="16"/>
      <c r="HS28" s="16"/>
      <c r="HT28" s="16"/>
    </row>
    <row r="29" spans="1:228" s="15" customFormat="1" ht="74.25" customHeight="1">
      <c r="A29" s="64">
        <v>17</v>
      </c>
      <c r="B29" s="73" t="s">
        <v>148</v>
      </c>
      <c r="C29" s="76" t="s">
        <v>59</v>
      </c>
      <c r="D29" s="74">
        <v>3</v>
      </c>
      <c r="E29" s="75" t="s">
        <v>178</v>
      </c>
      <c r="F29" s="70">
        <v>6280.31</v>
      </c>
      <c r="G29" s="57"/>
      <c r="H29" s="47"/>
      <c r="I29" s="46" t="s">
        <v>39</v>
      </c>
      <c r="J29" s="48">
        <f>IF(I29="Less(-)",-1,1)</f>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total_amount_ba($B$2,$D$2,D29,F29,J29,K29,M29)</f>
        <v>18840.93</v>
      </c>
      <c r="BB29" s="61">
        <f>BA29+SUM(N29:AZ29)</f>
        <v>18840.93</v>
      </c>
      <c r="BC29" s="56" t="str">
        <f>SpellNumber(L29,BB29)</f>
        <v>INR  Eighteen Thousand Eight Hundred &amp; Forty  and Paise Ninety Three Only</v>
      </c>
      <c r="BD29" s="77">
        <v>5551.9</v>
      </c>
      <c r="BE29" s="77">
        <f t="shared" si="0"/>
        <v>6280.31</v>
      </c>
      <c r="HP29" s="16"/>
      <c r="HQ29" s="16"/>
      <c r="HR29" s="16"/>
      <c r="HS29" s="16"/>
      <c r="HT29" s="16"/>
    </row>
    <row r="30" spans="1:228" s="15" customFormat="1" ht="75" customHeight="1">
      <c r="A30" s="64">
        <v>18</v>
      </c>
      <c r="B30" s="73" t="s">
        <v>149</v>
      </c>
      <c r="C30" s="76" t="s">
        <v>60</v>
      </c>
      <c r="D30" s="74">
        <v>5</v>
      </c>
      <c r="E30" s="75" t="s">
        <v>178</v>
      </c>
      <c r="F30" s="70">
        <v>6598.29</v>
      </c>
      <c r="G30" s="57"/>
      <c r="H30" s="47"/>
      <c r="I30" s="46" t="s">
        <v>39</v>
      </c>
      <c r="J30" s="48">
        <f t="shared" si="1"/>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2"/>
        <v>32991.45</v>
      </c>
      <c r="BB30" s="61">
        <f t="shared" si="3"/>
        <v>32991.45</v>
      </c>
      <c r="BC30" s="56" t="str">
        <f t="shared" si="4"/>
        <v>INR  Thirty Two Thousand Nine Hundred &amp; Ninety One  and Paise Forty Five Only</v>
      </c>
      <c r="BD30" s="77">
        <v>5833</v>
      </c>
      <c r="BE30" s="77">
        <f t="shared" si="0"/>
        <v>6598.29</v>
      </c>
      <c r="HP30" s="16"/>
      <c r="HQ30" s="16"/>
      <c r="HR30" s="16"/>
      <c r="HS30" s="16"/>
      <c r="HT30" s="16"/>
    </row>
    <row r="31" spans="1:228" s="15" customFormat="1" ht="117.75" customHeight="1">
      <c r="A31" s="64">
        <v>19</v>
      </c>
      <c r="B31" s="73" t="s">
        <v>150</v>
      </c>
      <c r="C31" s="76" t="s">
        <v>70</v>
      </c>
      <c r="D31" s="74">
        <v>20</v>
      </c>
      <c r="E31" s="75" t="s">
        <v>123</v>
      </c>
      <c r="F31" s="70">
        <v>417.41</v>
      </c>
      <c r="G31" s="57"/>
      <c r="H31" s="47"/>
      <c r="I31" s="46" t="s">
        <v>39</v>
      </c>
      <c r="J31" s="48">
        <f t="shared" si="1"/>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2"/>
        <v>8348.2</v>
      </c>
      <c r="BB31" s="61">
        <f t="shared" si="3"/>
        <v>8348.2</v>
      </c>
      <c r="BC31" s="56" t="str">
        <f t="shared" si="4"/>
        <v>INR  Eight Thousand Three Hundred &amp; Forty Eight  and Paise Twenty Only</v>
      </c>
      <c r="BD31" s="77">
        <v>369</v>
      </c>
      <c r="BE31" s="77">
        <f t="shared" si="0"/>
        <v>417.41</v>
      </c>
      <c r="HP31" s="16"/>
      <c r="HQ31" s="16"/>
      <c r="HR31" s="16"/>
      <c r="HS31" s="16"/>
      <c r="HT31" s="16"/>
    </row>
    <row r="32" spans="1:228" s="15" customFormat="1" ht="117.75" customHeight="1">
      <c r="A32" s="64">
        <v>20</v>
      </c>
      <c r="B32" s="73" t="s">
        <v>151</v>
      </c>
      <c r="C32" s="76" t="s">
        <v>71</v>
      </c>
      <c r="D32" s="74">
        <v>10</v>
      </c>
      <c r="E32" s="75" t="s">
        <v>123</v>
      </c>
      <c r="F32" s="70">
        <v>437.77</v>
      </c>
      <c r="G32" s="57"/>
      <c r="H32" s="47"/>
      <c r="I32" s="46" t="s">
        <v>39</v>
      </c>
      <c r="J32" s="48">
        <f>IF(I32="Less(-)",-1,1)</f>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total_amount_ba($B$2,$D$2,D32,F32,J32,K32,M32)</f>
        <v>4377.7</v>
      </c>
      <c r="BB32" s="61">
        <f>BA32+SUM(N32:AZ32)</f>
        <v>4377.7</v>
      </c>
      <c r="BC32" s="56" t="str">
        <f>SpellNumber(L32,BB32)</f>
        <v>INR  Four Thousand Three Hundred &amp; Seventy Seven  and Paise Seventy Only</v>
      </c>
      <c r="BD32" s="77">
        <v>387</v>
      </c>
      <c r="BE32" s="77">
        <f t="shared" si="0"/>
        <v>437.77</v>
      </c>
      <c r="HP32" s="16"/>
      <c r="HQ32" s="16"/>
      <c r="HR32" s="16"/>
      <c r="HS32" s="16"/>
      <c r="HT32" s="16"/>
    </row>
    <row r="33" spans="1:228" s="15" customFormat="1" ht="121.5" customHeight="1">
      <c r="A33" s="64">
        <v>21</v>
      </c>
      <c r="B33" s="73" t="s">
        <v>152</v>
      </c>
      <c r="C33" s="76" t="s">
        <v>72</v>
      </c>
      <c r="D33" s="74">
        <v>10</v>
      </c>
      <c r="E33" s="75" t="s">
        <v>123</v>
      </c>
      <c r="F33" s="70">
        <v>458.14</v>
      </c>
      <c r="G33" s="57"/>
      <c r="H33" s="47"/>
      <c r="I33" s="46" t="s">
        <v>39</v>
      </c>
      <c r="J33" s="48">
        <f t="shared" si="1"/>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2"/>
        <v>4581.4</v>
      </c>
      <c r="BB33" s="61">
        <f t="shared" si="3"/>
        <v>4581.4</v>
      </c>
      <c r="BC33" s="56" t="str">
        <f t="shared" si="4"/>
        <v>INR  Four Thousand Five Hundred &amp; Eighty One  and Paise Forty Only</v>
      </c>
      <c r="BD33" s="77">
        <v>405</v>
      </c>
      <c r="BE33" s="77">
        <f t="shared" si="0"/>
        <v>458.14</v>
      </c>
      <c r="HP33" s="16"/>
      <c r="HQ33" s="16"/>
      <c r="HR33" s="16"/>
      <c r="HS33" s="16"/>
      <c r="HT33" s="16"/>
    </row>
    <row r="34" spans="1:228" s="15" customFormat="1" ht="119.25" customHeight="1">
      <c r="A34" s="64">
        <v>22</v>
      </c>
      <c r="B34" s="73" t="s">
        <v>153</v>
      </c>
      <c r="C34" s="76" t="s">
        <v>73</v>
      </c>
      <c r="D34" s="74">
        <v>10</v>
      </c>
      <c r="E34" s="75" t="s">
        <v>123</v>
      </c>
      <c r="F34" s="70">
        <v>478.5</v>
      </c>
      <c r="G34" s="57"/>
      <c r="H34" s="47"/>
      <c r="I34" s="46" t="s">
        <v>39</v>
      </c>
      <c r="J34" s="48">
        <f t="shared" si="1"/>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2"/>
        <v>4785</v>
      </c>
      <c r="BB34" s="61">
        <f t="shared" si="3"/>
        <v>4785</v>
      </c>
      <c r="BC34" s="56" t="str">
        <f t="shared" si="4"/>
        <v>INR  Four Thousand Seven Hundred &amp; Eighty Five  Only</v>
      </c>
      <c r="BD34" s="77">
        <v>423</v>
      </c>
      <c r="BE34" s="77">
        <f t="shared" si="0"/>
        <v>478.5</v>
      </c>
      <c r="HP34" s="16"/>
      <c r="HQ34" s="16"/>
      <c r="HR34" s="16"/>
      <c r="HS34" s="16"/>
      <c r="HT34" s="16"/>
    </row>
    <row r="35" spans="1:228" s="15" customFormat="1" ht="34.5" customHeight="1">
      <c r="A35" s="64">
        <v>23</v>
      </c>
      <c r="B35" s="73" t="s">
        <v>154</v>
      </c>
      <c r="C35" s="76" t="s">
        <v>74</v>
      </c>
      <c r="D35" s="74">
        <v>5</v>
      </c>
      <c r="E35" s="75" t="s">
        <v>178</v>
      </c>
      <c r="F35" s="70">
        <v>6123.19</v>
      </c>
      <c r="G35" s="57"/>
      <c r="H35" s="47"/>
      <c r="I35" s="46" t="s">
        <v>39</v>
      </c>
      <c r="J35" s="48">
        <f t="shared" si="1"/>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2"/>
        <v>30615.95</v>
      </c>
      <c r="BB35" s="61">
        <f t="shared" si="3"/>
        <v>30615.95</v>
      </c>
      <c r="BC35" s="56" t="str">
        <f t="shared" si="4"/>
        <v>INR  Thirty Thousand Six Hundred &amp; Fifteen  and Paise Ninety Five Only</v>
      </c>
      <c r="BD35" s="77">
        <v>5413</v>
      </c>
      <c r="BE35" s="77">
        <f t="shared" si="0"/>
        <v>6123.19</v>
      </c>
      <c r="HP35" s="16"/>
      <c r="HQ35" s="16"/>
      <c r="HR35" s="16"/>
      <c r="HS35" s="16"/>
      <c r="HT35" s="16"/>
    </row>
    <row r="36" spans="1:228" s="15" customFormat="1" ht="37.5" customHeight="1">
      <c r="A36" s="64">
        <v>24</v>
      </c>
      <c r="B36" s="73" t="s">
        <v>155</v>
      </c>
      <c r="C36" s="76" t="s">
        <v>75</v>
      </c>
      <c r="D36" s="74">
        <v>3</v>
      </c>
      <c r="E36" s="75" t="s">
        <v>178</v>
      </c>
      <c r="F36" s="70">
        <v>6375.44</v>
      </c>
      <c r="G36" s="57"/>
      <c r="H36" s="47"/>
      <c r="I36" s="46" t="s">
        <v>39</v>
      </c>
      <c r="J36" s="48">
        <f t="shared" si="1"/>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2"/>
        <v>19126.32</v>
      </c>
      <c r="BB36" s="61">
        <f t="shared" si="3"/>
        <v>19126.32</v>
      </c>
      <c r="BC36" s="56" t="str">
        <f t="shared" si="4"/>
        <v>INR  Nineteen Thousand One Hundred &amp; Twenty Six  and Paise Thirty Two Only</v>
      </c>
      <c r="BD36" s="77">
        <v>5636</v>
      </c>
      <c r="BE36" s="77">
        <f t="shared" si="0"/>
        <v>6375.44</v>
      </c>
      <c r="HP36" s="16"/>
      <c r="HQ36" s="16"/>
      <c r="HR36" s="16"/>
      <c r="HS36" s="16"/>
      <c r="HT36" s="16"/>
    </row>
    <row r="37" spans="1:228" s="15" customFormat="1" ht="114.75" customHeight="1">
      <c r="A37" s="64">
        <v>25</v>
      </c>
      <c r="B37" s="73" t="s">
        <v>156</v>
      </c>
      <c r="C37" s="76" t="s">
        <v>76</v>
      </c>
      <c r="D37" s="74">
        <v>5</v>
      </c>
      <c r="E37" s="75" t="s">
        <v>123</v>
      </c>
      <c r="F37" s="70">
        <v>197.96</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989.8</v>
      </c>
      <c r="BB37" s="61">
        <f>BA37+SUM(N37:AZ37)</f>
        <v>989.8</v>
      </c>
      <c r="BC37" s="56" t="str">
        <f>SpellNumber(L37,BB37)</f>
        <v>INR  Nine Hundred &amp; Eighty Nine  and Paise Eighty Only</v>
      </c>
      <c r="BD37" s="77">
        <v>175</v>
      </c>
      <c r="BE37" s="77">
        <f t="shared" si="0"/>
        <v>197.96</v>
      </c>
      <c r="HP37" s="16"/>
      <c r="HQ37" s="16"/>
      <c r="HR37" s="16"/>
      <c r="HS37" s="16"/>
      <c r="HT37" s="16"/>
    </row>
    <row r="38" spans="1:228" s="15" customFormat="1" ht="115.5" customHeight="1">
      <c r="A38" s="64">
        <v>26</v>
      </c>
      <c r="B38" s="73" t="s">
        <v>157</v>
      </c>
      <c r="C38" s="76" t="s">
        <v>77</v>
      </c>
      <c r="D38" s="74">
        <v>2</v>
      </c>
      <c r="E38" s="75" t="s">
        <v>123</v>
      </c>
      <c r="F38" s="70">
        <v>170.81</v>
      </c>
      <c r="G38" s="57"/>
      <c r="H38" s="47"/>
      <c r="I38" s="46" t="s">
        <v>39</v>
      </c>
      <c r="J38" s="48">
        <f t="shared" si="1"/>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2"/>
        <v>341.62</v>
      </c>
      <c r="BB38" s="61">
        <f t="shared" si="3"/>
        <v>341.62</v>
      </c>
      <c r="BC38" s="56" t="str">
        <f t="shared" si="4"/>
        <v>INR  Three Hundred &amp; Forty One  and Paise Sixty Two Only</v>
      </c>
      <c r="BD38" s="77">
        <v>151</v>
      </c>
      <c r="BE38" s="77">
        <f t="shared" si="0"/>
        <v>170.81</v>
      </c>
      <c r="HP38" s="16"/>
      <c r="HQ38" s="16"/>
      <c r="HR38" s="16"/>
      <c r="HS38" s="16"/>
      <c r="HT38" s="16"/>
    </row>
    <row r="39" spans="1:228" s="15" customFormat="1" ht="116.25" customHeight="1">
      <c r="A39" s="64">
        <v>27</v>
      </c>
      <c r="B39" s="73" t="s">
        <v>158</v>
      </c>
      <c r="C39" s="76" t="s">
        <v>78</v>
      </c>
      <c r="D39" s="74">
        <v>2</v>
      </c>
      <c r="E39" s="75" t="s">
        <v>123</v>
      </c>
      <c r="F39" s="70">
        <v>175.34</v>
      </c>
      <c r="G39" s="57"/>
      <c r="H39" s="47"/>
      <c r="I39" s="46" t="s">
        <v>39</v>
      </c>
      <c r="J39" s="48">
        <f t="shared" si="1"/>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2"/>
        <v>350.68</v>
      </c>
      <c r="BB39" s="61">
        <f t="shared" si="3"/>
        <v>350.68</v>
      </c>
      <c r="BC39" s="56" t="str">
        <f t="shared" si="4"/>
        <v>INR  Three Hundred &amp; Fifty  and Paise Sixty Eight Only</v>
      </c>
      <c r="BD39" s="77">
        <v>155</v>
      </c>
      <c r="BE39" s="77">
        <f t="shared" si="0"/>
        <v>175.34</v>
      </c>
      <c r="HP39" s="16"/>
      <c r="HQ39" s="16"/>
      <c r="HR39" s="16"/>
      <c r="HS39" s="16"/>
      <c r="HT39" s="16"/>
    </row>
    <row r="40" spans="1:228" s="15" customFormat="1" ht="116.25" customHeight="1">
      <c r="A40" s="64">
        <v>28</v>
      </c>
      <c r="B40" s="73" t="s">
        <v>159</v>
      </c>
      <c r="C40" s="76" t="s">
        <v>79</v>
      </c>
      <c r="D40" s="74">
        <v>2</v>
      </c>
      <c r="E40" s="75" t="s">
        <v>123</v>
      </c>
      <c r="F40" s="70">
        <v>179.86</v>
      </c>
      <c r="G40" s="57"/>
      <c r="H40" s="47"/>
      <c r="I40" s="46" t="s">
        <v>39</v>
      </c>
      <c r="J40" s="48">
        <f>IF(I40="Less(-)",-1,1)</f>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total_amount_ba($B$2,$D$2,D40,F40,J40,K40,M40)</f>
        <v>359.72</v>
      </c>
      <c r="BB40" s="61">
        <f>BA40+SUM(N40:AZ40)</f>
        <v>359.72</v>
      </c>
      <c r="BC40" s="56" t="str">
        <f>SpellNumber(L40,BB40)</f>
        <v>INR  Three Hundred &amp; Fifty Nine  and Paise Seventy Two Only</v>
      </c>
      <c r="BD40" s="77">
        <v>159</v>
      </c>
      <c r="BE40" s="77">
        <f t="shared" si="0"/>
        <v>179.86</v>
      </c>
      <c r="HP40" s="16"/>
      <c r="HQ40" s="16"/>
      <c r="HR40" s="16"/>
      <c r="HS40" s="16"/>
      <c r="HT40" s="16"/>
    </row>
    <row r="41" spans="1:228" s="15" customFormat="1" ht="117.75" customHeight="1">
      <c r="A41" s="64">
        <v>29</v>
      </c>
      <c r="B41" s="73" t="s">
        <v>160</v>
      </c>
      <c r="C41" s="76" t="s">
        <v>80</v>
      </c>
      <c r="D41" s="74">
        <v>2</v>
      </c>
      <c r="E41" s="75" t="s">
        <v>123</v>
      </c>
      <c r="F41" s="70">
        <v>184.39</v>
      </c>
      <c r="G41" s="57"/>
      <c r="H41" s="47"/>
      <c r="I41" s="46" t="s">
        <v>39</v>
      </c>
      <c r="J41" s="48">
        <f>IF(I41="Less(-)",-1,1)</f>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2"/>
        <v>368.78</v>
      </c>
      <c r="BB41" s="61">
        <f>BA41+SUM(N41:AZ41)</f>
        <v>368.78</v>
      </c>
      <c r="BC41" s="56" t="str">
        <f>SpellNumber(L41,BB41)</f>
        <v>INR  Three Hundred &amp; Sixty Eight  and Paise Seventy Eight Only</v>
      </c>
      <c r="BD41" s="77">
        <v>163</v>
      </c>
      <c r="BE41" s="77">
        <f t="shared" si="0"/>
        <v>184.39</v>
      </c>
      <c r="HP41" s="16"/>
      <c r="HQ41" s="16"/>
      <c r="HR41" s="16"/>
      <c r="HS41" s="16"/>
      <c r="HT41" s="16"/>
    </row>
    <row r="42" spans="1:228" s="15" customFormat="1" ht="102.75" customHeight="1">
      <c r="A42" s="64">
        <v>30</v>
      </c>
      <c r="B42" s="73" t="s">
        <v>161</v>
      </c>
      <c r="C42" s="76" t="s">
        <v>81</v>
      </c>
      <c r="D42" s="74">
        <v>15</v>
      </c>
      <c r="E42" s="75" t="s">
        <v>123</v>
      </c>
      <c r="F42" s="70">
        <v>1158.35</v>
      </c>
      <c r="G42" s="57"/>
      <c r="H42" s="47"/>
      <c r="I42" s="46" t="s">
        <v>39</v>
      </c>
      <c r="J42" s="48">
        <f t="shared" si="1"/>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2"/>
        <v>17375.25</v>
      </c>
      <c r="BB42" s="61">
        <f t="shared" si="3"/>
        <v>17375.25</v>
      </c>
      <c r="BC42" s="56" t="str">
        <f t="shared" si="4"/>
        <v>INR  Seventeen Thousand Three Hundred &amp; Seventy Five  and Paise Twenty Five Only</v>
      </c>
      <c r="BD42" s="77">
        <v>1024</v>
      </c>
      <c r="BE42" s="77">
        <f t="shared" si="0"/>
        <v>1158.35</v>
      </c>
      <c r="HP42" s="16"/>
      <c r="HQ42" s="16"/>
      <c r="HR42" s="16"/>
      <c r="HS42" s="16"/>
      <c r="HT42" s="16"/>
    </row>
    <row r="43" spans="1:228" s="15" customFormat="1" ht="100.5" customHeight="1">
      <c r="A43" s="64">
        <v>31</v>
      </c>
      <c r="B43" s="73" t="s">
        <v>162</v>
      </c>
      <c r="C43" s="76" t="s">
        <v>82</v>
      </c>
      <c r="D43" s="74">
        <v>5</v>
      </c>
      <c r="E43" s="75" t="s">
        <v>123</v>
      </c>
      <c r="F43" s="70">
        <v>1199.07</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total_amount_ba($B$2,$D$2,D43,F43,J43,K43,M43)</f>
        <v>5995.35</v>
      </c>
      <c r="BB43" s="61">
        <f>BA43+SUM(N43:AZ43)</f>
        <v>5995.35</v>
      </c>
      <c r="BC43" s="56" t="str">
        <f>SpellNumber(L43,BB43)</f>
        <v>INR  Five Thousand Nine Hundred &amp; Ninety Five  and Paise Thirty Five Only</v>
      </c>
      <c r="BD43" s="77">
        <v>1060</v>
      </c>
      <c r="BE43" s="77">
        <f t="shared" si="0"/>
        <v>1199.07</v>
      </c>
      <c r="HP43" s="16"/>
      <c r="HQ43" s="16"/>
      <c r="HR43" s="16"/>
      <c r="HS43" s="16"/>
      <c r="HT43" s="16"/>
    </row>
    <row r="44" spans="1:228" s="15" customFormat="1" ht="213" customHeight="1">
      <c r="A44" s="64">
        <v>32</v>
      </c>
      <c r="B44" s="73" t="s">
        <v>163</v>
      </c>
      <c r="C44" s="76" t="s">
        <v>83</v>
      </c>
      <c r="D44" s="74">
        <v>5</v>
      </c>
      <c r="E44" s="75" t="s">
        <v>123</v>
      </c>
      <c r="F44" s="70">
        <v>1271.47</v>
      </c>
      <c r="G44" s="57"/>
      <c r="H44" s="47"/>
      <c r="I44" s="46" t="s">
        <v>39</v>
      </c>
      <c r="J44" s="48">
        <f t="shared" si="1"/>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2"/>
        <v>6357.35</v>
      </c>
      <c r="BB44" s="61">
        <f t="shared" si="3"/>
        <v>6357.35</v>
      </c>
      <c r="BC44" s="56" t="str">
        <f t="shared" si="4"/>
        <v>INR  Six Thousand Three Hundred &amp; Fifty Seven  and Paise Thirty Five Only</v>
      </c>
      <c r="BD44" s="77">
        <v>1124</v>
      </c>
      <c r="BE44" s="77">
        <f t="shared" si="0"/>
        <v>1271.47</v>
      </c>
      <c r="HP44" s="16"/>
      <c r="HQ44" s="16"/>
      <c r="HR44" s="16"/>
      <c r="HS44" s="16"/>
      <c r="HT44" s="16"/>
    </row>
    <row r="45" spans="1:228" s="15" customFormat="1" ht="159.75" customHeight="1">
      <c r="A45" s="64">
        <v>33</v>
      </c>
      <c r="B45" s="73" t="s">
        <v>177</v>
      </c>
      <c r="C45" s="76" t="s">
        <v>84</v>
      </c>
      <c r="D45" s="74">
        <v>35</v>
      </c>
      <c r="E45" s="75" t="s">
        <v>123</v>
      </c>
      <c r="F45" s="70">
        <v>890.25</v>
      </c>
      <c r="G45" s="57"/>
      <c r="H45" s="47"/>
      <c r="I45" s="46" t="s">
        <v>39</v>
      </c>
      <c r="J45" s="48">
        <f t="shared" si="1"/>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2"/>
        <v>31158.75</v>
      </c>
      <c r="BB45" s="61">
        <f t="shared" si="3"/>
        <v>31158.75</v>
      </c>
      <c r="BC45" s="56" t="str">
        <f t="shared" si="4"/>
        <v>INR  Thirty One Thousand One Hundred &amp; Fifty Eight  and Paise Seventy Five Only</v>
      </c>
      <c r="BD45" s="77">
        <v>787</v>
      </c>
      <c r="BE45" s="77">
        <f t="shared" si="0"/>
        <v>890.25</v>
      </c>
      <c r="HP45" s="16"/>
      <c r="HQ45" s="16"/>
      <c r="HR45" s="16"/>
      <c r="HS45" s="16"/>
      <c r="HT45" s="16"/>
    </row>
    <row r="46" spans="1:228" s="15" customFormat="1" ht="409.5">
      <c r="A46" s="64">
        <v>34</v>
      </c>
      <c r="B46" s="73" t="s">
        <v>164</v>
      </c>
      <c r="C46" s="76" t="s">
        <v>85</v>
      </c>
      <c r="D46" s="74">
        <v>1</v>
      </c>
      <c r="E46" s="75" t="s">
        <v>179</v>
      </c>
      <c r="F46" s="70">
        <v>85140.9</v>
      </c>
      <c r="G46" s="57"/>
      <c r="H46" s="47"/>
      <c r="I46" s="46" t="s">
        <v>39</v>
      </c>
      <c r="J46" s="48">
        <f t="shared" si="1"/>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2"/>
        <v>85140.9</v>
      </c>
      <c r="BB46" s="61">
        <f t="shared" si="3"/>
        <v>85140.9</v>
      </c>
      <c r="BC46" s="56" t="str">
        <f t="shared" si="4"/>
        <v>INR  Eighty Five Thousand One Hundred &amp; Forty  and Paise Ninety Only</v>
      </c>
      <c r="BD46" s="77">
        <v>75266</v>
      </c>
      <c r="BE46" s="77">
        <f t="shared" si="0"/>
        <v>85140.9</v>
      </c>
      <c r="HP46" s="16"/>
      <c r="HQ46" s="16"/>
      <c r="HR46" s="16"/>
      <c r="HS46" s="16"/>
      <c r="HT46" s="16"/>
    </row>
    <row r="47" spans="1:228" s="15" customFormat="1" ht="75.75" customHeight="1">
      <c r="A47" s="64">
        <v>35</v>
      </c>
      <c r="B47" s="73" t="s">
        <v>165</v>
      </c>
      <c r="C47" s="76" t="s">
        <v>86</v>
      </c>
      <c r="D47" s="74">
        <v>7</v>
      </c>
      <c r="E47" s="75" t="s">
        <v>130</v>
      </c>
      <c r="F47" s="70">
        <v>10968.12</v>
      </c>
      <c r="G47" s="57"/>
      <c r="H47" s="47"/>
      <c r="I47" s="46" t="s">
        <v>39</v>
      </c>
      <c r="J47" s="48">
        <f>IF(I47="Less(-)",-1,1)</f>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total_amount_ba($B$2,$D$2,D47,F47,J47,K47,M47)</f>
        <v>76776.84</v>
      </c>
      <c r="BB47" s="61">
        <f>BA47+SUM(N47:AZ47)</f>
        <v>76776.84</v>
      </c>
      <c r="BC47" s="56" t="str">
        <f>SpellNumber(L47,BB47)</f>
        <v>INR  Seventy Six Thousand Seven Hundred &amp; Seventy Six  and Paise Eighty Four Only</v>
      </c>
      <c r="BD47" s="77">
        <v>9696</v>
      </c>
      <c r="BE47" s="77">
        <f t="shared" si="0"/>
        <v>10968.12</v>
      </c>
      <c r="HP47" s="16"/>
      <c r="HQ47" s="16"/>
      <c r="HR47" s="16"/>
      <c r="HS47" s="16"/>
      <c r="HT47" s="16"/>
    </row>
    <row r="48" spans="1:228" s="15" customFormat="1" ht="88.5" customHeight="1">
      <c r="A48" s="64">
        <v>36</v>
      </c>
      <c r="B48" s="73" t="s">
        <v>166</v>
      </c>
      <c r="C48" s="76" t="s">
        <v>87</v>
      </c>
      <c r="D48" s="74">
        <v>1</v>
      </c>
      <c r="E48" s="75" t="s">
        <v>130</v>
      </c>
      <c r="F48" s="70">
        <v>11185.31</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11185.31</v>
      </c>
      <c r="BB48" s="61">
        <f>BA48+SUM(N48:AZ48)</f>
        <v>11185.31</v>
      </c>
      <c r="BC48" s="56" t="str">
        <f>SpellNumber(L48,BB48)</f>
        <v>INR  Eleven Thousand One Hundred &amp; Eighty Five  and Paise Thirty One Only</v>
      </c>
      <c r="BD48" s="77">
        <v>9888</v>
      </c>
      <c r="BE48" s="77">
        <f t="shared" si="0"/>
        <v>11185.31</v>
      </c>
      <c r="HP48" s="16"/>
      <c r="HQ48" s="16"/>
      <c r="HR48" s="16"/>
      <c r="HS48" s="16"/>
      <c r="HT48" s="16"/>
    </row>
    <row r="49" spans="1:228" s="15" customFormat="1" ht="76.5" customHeight="1">
      <c r="A49" s="64">
        <v>37</v>
      </c>
      <c r="B49" s="73" t="s">
        <v>167</v>
      </c>
      <c r="C49" s="76" t="s">
        <v>88</v>
      </c>
      <c r="D49" s="74">
        <v>1</v>
      </c>
      <c r="E49" s="75" t="s">
        <v>130</v>
      </c>
      <c r="F49" s="70">
        <v>11077.84</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11077.84</v>
      </c>
      <c r="BB49" s="61">
        <f>BA49+SUM(N49:AZ49)</f>
        <v>11077.84</v>
      </c>
      <c r="BC49" s="56" t="str">
        <f>SpellNumber(L49,BB49)</f>
        <v>INR  Eleven Thousand  &amp;Seventy Seven  and Paise Eighty Four Only</v>
      </c>
      <c r="BD49" s="77">
        <v>9793</v>
      </c>
      <c r="BE49" s="77">
        <f t="shared" si="0"/>
        <v>11077.84</v>
      </c>
      <c r="HP49" s="16"/>
      <c r="HQ49" s="16"/>
      <c r="HR49" s="16"/>
      <c r="HS49" s="16"/>
      <c r="HT49" s="16"/>
    </row>
    <row r="50" spans="1:228" s="15" customFormat="1" ht="89.25" customHeight="1">
      <c r="A50" s="64">
        <v>38</v>
      </c>
      <c r="B50" s="73" t="s">
        <v>168</v>
      </c>
      <c r="C50" s="76" t="s">
        <v>89</v>
      </c>
      <c r="D50" s="74">
        <v>1</v>
      </c>
      <c r="E50" s="75" t="s">
        <v>130</v>
      </c>
      <c r="F50" s="70">
        <v>11297.18</v>
      </c>
      <c r="G50" s="57"/>
      <c r="H50" s="47"/>
      <c r="I50" s="46" t="s">
        <v>39</v>
      </c>
      <c r="J50" s="48">
        <f t="shared" si="1"/>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2"/>
        <v>11297.18</v>
      </c>
      <c r="BB50" s="61">
        <f t="shared" si="3"/>
        <v>11297.18</v>
      </c>
      <c r="BC50" s="56" t="str">
        <f t="shared" si="4"/>
        <v>INR  Eleven Thousand Two Hundred &amp; Ninety Seven  and Paise Eighteen Only</v>
      </c>
      <c r="BD50" s="77">
        <v>9986.9</v>
      </c>
      <c r="BE50" s="77">
        <f t="shared" si="0"/>
        <v>11297.18</v>
      </c>
      <c r="HP50" s="16"/>
      <c r="HQ50" s="16"/>
      <c r="HR50" s="16"/>
      <c r="HS50" s="16"/>
      <c r="HT50" s="16"/>
    </row>
    <row r="51" spans="1:228" s="15" customFormat="1" ht="75.75" customHeight="1">
      <c r="A51" s="64">
        <v>39</v>
      </c>
      <c r="B51" s="73" t="s">
        <v>169</v>
      </c>
      <c r="C51" s="76" t="s">
        <v>90</v>
      </c>
      <c r="D51" s="74">
        <v>1</v>
      </c>
      <c r="E51" s="75" t="s">
        <v>130</v>
      </c>
      <c r="F51" s="70">
        <v>11188.59</v>
      </c>
      <c r="G51" s="57"/>
      <c r="H51" s="47"/>
      <c r="I51" s="46" t="s">
        <v>39</v>
      </c>
      <c r="J51" s="48">
        <f t="shared" si="1"/>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2"/>
        <v>11188.59</v>
      </c>
      <c r="BB51" s="61">
        <f t="shared" si="3"/>
        <v>11188.59</v>
      </c>
      <c r="BC51" s="56" t="str">
        <f t="shared" si="4"/>
        <v>INR  Eleven Thousand One Hundred &amp; Eighty Eight  and Paise Fifty Nine Only</v>
      </c>
      <c r="BD51" s="77">
        <v>9890.9</v>
      </c>
      <c r="BE51" s="77">
        <f t="shared" si="0"/>
        <v>11188.59</v>
      </c>
      <c r="HP51" s="16"/>
      <c r="HQ51" s="16"/>
      <c r="HR51" s="16"/>
      <c r="HS51" s="16"/>
      <c r="HT51" s="16"/>
    </row>
    <row r="52" spans="1:228" s="15" customFormat="1" ht="75.75" customHeight="1">
      <c r="A52" s="64">
        <v>40</v>
      </c>
      <c r="B52" s="73" t="s">
        <v>170</v>
      </c>
      <c r="C52" s="76" t="s">
        <v>91</v>
      </c>
      <c r="D52" s="74">
        <v>1</v>
      </c>
      <c r="E52" s="75" t="s">
        <v>130</v>
      </c>
      <c r="F52" s="70">
        <v>11410.19</v>
      </c>
      <c r="G52" s="57"/>
      <c r="H52" s="47"/>
      <c r="I52" s="46" t="s">
        <v>39</v>
      </c>
      <c r="J52" s="48">
        <f>IF(I52="Less(-)",-1,1)</f>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total_amount_ba($B$2,$D$2,D52,F52,J52,K52,M52)</f>
        <v>11410.19</v>
      </c>
      <c r="BB52" s="61">
        <f>BA52+SUM(N52:AZ52)</f>
        <v>11410.19</v>
      </c>
      <c r="BC52" s="56" t="str">
        <f>SpellNumber(L52,BB52)</f>
        <v>INR  Eleven Thousand Four Hundred &amp; Ten  and Paise Nineteen Only</v>
      </c>
      <c r="BD52" s="77">
        <v>10086.8</v>
      </c>
      <c r="BE52" s="77">
        <f t="shared" si="0"/>
        <v>11410.19</v>
      </c>
      <c r="HP52" s="16"/>
      <c r="HQ52" s="16"/>
      <c r="HR52" s="16"/>
      <c r="HS52" s="16"/>
      <c r="HT52" s="16"/>
    </row>
    <row r="53" spans="1:228" s="15" customFormat="1" ht="75.75" customHeight="1">
      <c r="A53" s="64">
        <v>41</v>
      </c>
      <c r="B53" s="73" t="s">
        <v>171</v>
      </c>
      <c r="C53" s="76" t="s">
        <v>92</v>
      </c>
      <c r="D53" s="74">
        <v>1</v>
      </c>
      <c r="E53" s="75" t="s">
        <v>130</v>
      </c>
      <c r="F53" s="70">
        <v>11300.46</v>
      </c>
      <c r="G53" s="57"/>
      <c r="H53" s="47"/>
      <c r="I53" s="46" t="s">
        <v>39</v>
      </c>
      <c r="J53" s="48">
        <f t="shared" si="1"/>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2"/>
        <v>11300.46</v>
      </c>
      <c r="BB53" s="61">
        <f t="shared" si="3"/>
        <v>11300.46</v>
      </c>
      <c r="BC53" s="56" t="str">
        <f t="shared" si="4"/>
        <v>INR  Eleven Thousand Three Hundred    and Paise Forty Six Only</v>
      </c>
      <c r="BD53" s="77">
        <v>9989.8</v>
      </c>
      <c r="BE53" s="77">
        <f t="shared" si="0"/>
        <v>11300.46</v>
      </c>
      <c r="HP53" s="16"/>
      <c r="HQ53" s="16"/>
      <c r="HR53" s="16"/>
      <c r="HS53" s="16"/>
      <c r="HT53" s="16"/>
    </row>
    <row r="54" spans="1:228" s="15" customFormat="1" ht="86.25" customHeight="1">
      <c r="A54" s="64">
        <v>42</v>
      </c>
      <c r="B54" s="73" t="s">
        <v>172</v>
      </c>
      <c r="C54" s="76" t="s">
        <v>93</v>
      </c>
      <c r="D54" s="74">
        <v>1</v>
      </c>
      <c r="E54" s="75" t="s">
        <v>130</v>
      </c>
      <c r="F54" s="70">
        <v>11524.21</v>
      </c>
      <c r="G54" s="57"/>
      <c r="H54" s="47"/>
      <c r="I54" s="46" t="s">
        <v>39</v>
      </c>
      <c r="J54" s="48">
        <f t="shared" si="1"/>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2"/>
        <v>11524.21</v>
      </c>
      <c r="BB54" s="61">
        <f t="shared" si="3"/>
        <v>11524.21</v>
      </c>
      <c r="BC54" s="56" t="str">
        <f t="shared" si="4"/>
        <v>INR  Eleven Thousand Five Hundred &amp; Twenty Four  and Paise Twenty One Only</v>
      </c>
      <c r="BD54" s="77">
        <v>10187.6</v>
      </c>
      <c r="BE54" s="77">
        <f t="shared" si="0"/>
        <v>11524.21</v>
      </c>
      <c r="HP54" s="16"/>
      <c r="HQ54" s="16"/>
      <c r="HR54" s="16"/>
      <c r="HS54" s="16"/>
      <c r="HT54" s="16"/>
    </row>
    <row r="55" spans="1:228" s="15" customFormat="1" ht="409.5">
      <c r="A55" s="64">
        <v>43</v>
      </c>
      <c r="B55" s="73" t="s">
        <v>173</v>
      </c>
      <c r="C55" s="76" t="s">
        <v>94</v>
      </c>
      <c r="D55" s="74">
        <v>10</v>
      </c>
      <c r="E55" s="75" t="s">
        <v>123</v>
      </c>
      <c r="F55" s="70">
        <v>54.86</v>
      </c>
      <c r="G55" s="57"/>
      <c r="H55" s="47"/>
      <c r="I55" s="46" t="s">
        <v>39</v>
      </c>
      <c r="J55" s="48">
        <f t="shared" si="1"/>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2"/>
        <v>548.6</v>
      </c>
      <c r="BB55" s="61">
        <f t="shared" si="3"/>
        <v>548.6</v>
      </c>
      <c r="BC55" s="56" t="str">
        <f t="shared" si="4"/>
        <v>INR  Five Hundred &amp; Forty Eight  and Paise Sixty Only</v>
      </c>
      <c r="BD55" s="77">
        <v>48.5</v>
      </c>
      <c r="BE55" s="77">
        <f t="shared" si="0"/>
        <v>54.86</v>
      </c>
      <c r="HP55" s="16"/>
      <c r="HQ55" s="16"/>
      <c r="HR55" s="16"/>
      <c r="HS55" s="16"/>
      <c r="HT55" s="16"/>
    </row>
    <row r="56" spans="1:228" s="15" customFormat="1" ht="74.25" customHeight="1">
      <c r="A56" s="64">
        <v>44</v>
      </c>
      <c r="B56" s="73" t="s">
        <v>174</v>
      </c>
      <c r="C56" s="76" t="s">
        <v>95</v>
      </c>
      <c r="D56" s="74">
        <v>10</v>
      </c>
      <c r="E56" s="75" t="s">
        <v>123</v>
      </c>
      <c r="F56" s="70">
        <v>79.18</v>
      </c>
      <c r="G56" s="57"/>
      <c r="H56" s="47"/>
      <c r="I56" s="46" t="s">
        <v>39</v>
      </c>
      <c r="J56" s="48">
        <f t="shared" si="1"/>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2"/>
        <v>791.8</v>
      </c>
      <c r="BB56" s="61">
        <f t="shared" si="3"/>
        <v>791.8</v>
      </c>
      <c r="BC56" s="56" t="str">
        <f t="shared" si="4"/>
        <v>INR  Seven Hundred &amp; Ninety One  and Paise Eighty Only</v>
      </c>
      <c r="BD56" s="77">
        <v>70</v>
      </c>
      <c r="BE56" s="77">
        <f t="shared" si="0"/>
        <v>79.18</v>
      </c>
      <c r="HP56" s="16"/>
      <c r="HQ56" s="16"/>
      <c r="HR56" s="16"/>
      <c r="HS56" s="16"/>
      <c r="HT56" s="16"/>
    </row>
    <row r="57" spans="1:228" s="15" customFormat="1" ht="48" customHeight="1">
      <c r="A57" s="64">
        <v>45</v>
      </c>
      <c r="B57" s="73" t="s">
        <v>175</v>
      </c>
      <c r="C57" s="76" t="s">
        <v>96</v>
      </c>
      <c r="D57" s="74">
        <v>5</v>
      </c>
      <c r="E57" s="75" t="s">
        <v>123</v>
      </c>
      <c r="F57" s="70">
        <v>138.01</v>
      </c>
      <c r="G57" s="57"/>
      <c r="H57" s="47"/>
      <c r="I57" s="46" t="s">
        <v>39</v>
      </c>
      <c r="J57" s="48">
        <f t="shared" si="1"/>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2"/>
        <v>690.05</v>
      </c>
      <c r="BB57" s="61">
        <f t="shared" si="3"/>
        <v>690.05</v>
      </c>
      <c r="BC57" s="56" t="str">
        <f t="shared" si="4"/>
        <v>INR  Six Hundred &amp; Ninety  and Paise Five Only</v>
      </c>
      <c r="BD57" s="77">
        <v>122</v>
      </c>
      <c r="BE57" s="77">
        <f t="shared" si="0"/>
        <v>138.01</v>
      </c>
      <c r="HP57" s="16"/>
      <c r="HQ57" s="16"/>
      <c r="HR57" s="16"/>
      <c r="HS57" s="16"/>
      <c r="HT57" s="16"/>
    </row>
    <row r="58" spans="1:228" s="15" customFormat="1" ht="48" customHeight="1">
      <c r="A58" s="64">
        <v>46</v>
      </c>
      <c r="B58" s="73" t="s">
        <v>132</v>
      </c>
      <c r="C58" s="76" t="s">
        <v>97</v>
      </c>
      <c r="D58" s="74">
        <v>50</v>
      </c>
      <c r="E58" s="75" t="s">
        <v>123</v>
      </c>
      <c r="F58" s="70">
        <v>32.8</v>
      </c>
      <c r="G58" s="57"/>
      <c r="H58" s="47"/>
      <c r="I58" s="46" t="s">
        <v>39</v>
      </c>
      <c r="J58" s="48">
        <f>IF(I58="Less(-)",-1,1)</f>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total_amount_ba($B$2,$D$2,D58,F58,J58,K58,M58)</f>
        <v>1640</v>
      </c>
      <c r="BB58" s="61">
        <f>BA58+SUM(N58:AZ58)</f>
        <v>1640</v>
      </c>
      <c r="BC58" s="56" t="str">
        <f>SpellNumber(L58,BB58)</f>
        <v>INR  One Thousand Six Hundred &amp; Forty  Only</v>
      </c>
      <c r="BD58" s="77">
        <v>29</v>
      </c>
      <c r="BE58" s="77">
        <f t="shared" si="0"/>
        <v>32.8</v>
      </c>
      <c r="HP58" s="16"/>
      <c r="HQ58" s="16"/>
      <c r="HR58" s="16"/>
      <c r="HS58" s="16"/>
      <c r="HT58" s="16"/>
    </row>
    <row r="59" spans="1:228" s="15" customFormat="1" ht="105.75" customHeight="1">
      <c r="A59" s="64">
        <v>47</v>
      </c>
      <c r="B59" s="73" t="s">
        <v>176</v>
      </c>
      <c r="C59" s="76" t="s">
        <v>98</v>
      </c>
      <c r="D59" s="74">
        <v>50</v>
      </c>
      <c r="E59" s="75" t="s">
        <v>123</v>
      </c>
      <c r="F59" s="70">
        <v>89.36</v>
      </c>
      <c r="G59" s="57"/>
      <c r="H59" s="47"/>
      <c r="I59" s="46" t="s">
        <v>39</v>
      </c>
      <c r="J59" s="48">
        <f>IF(I59="Less(-)",-1,1)</f>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total_amount_ba($B$2,$D$2,D59,F59,J59,K59,M59)</f>
        <v>4468</v>
      </c>
      <c r="BB59" s="61">
        <f>BA59+SUM(N59:AZ59)</f>
        <v>4468</v>
      </c>
      <c r="BC59" s="56" t="str">
        <f>SpellNumber(L59,BB59)</f>
        <v>INR  Four Thousand Four Hundred &amp; Sixty Eight  Only</v>
      </c>
      <c r="BD59" s="77">
        <v>79</v>
      </c>
      <c r="BE59" s="77">
        <f t="shared" si="0"/>
        <v>89.36</v>
      </c>
      <c r="HP59" s="16"/>
      <c r="HQ59" s="16"/>
      <c r="HR59" s="16"/>
      <c r="HS59" s="16"/>
      <c r="HT59" s="16"/>
    </row>
    <row r="60" spans="1:228" s="15" customFormat="1" ht="59.25" customHeight="1">
      <c r="A60" s="64">
        <v>48</v>
      </c>
      <c r="B60" s="73" t="s">
        <v>180</v>
      </c>
      <c r="C60" s="76" t="s">
        <v>99</v>
      </c>
      <c r="D60" s="74">
        <v>8</v>
      </c>
      <c r="E60" s="75" t="s">
        <v>124</v>
      </c>
      <c r="F60" s="70">
        <v>356.33</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total_amount_ba($B$2,$D$2,D60,F60,J60,K60,M60)</f>
        <v>2850.64</v>
      </c>
      <c r="BB60" s="61">
        <f>BA60+SUM(N60:AZ60)</f>
        <v>2850.64</v>
      </c>
      <c r="BC60" s="56" t="str">
        <f>SpellNumber(L60,BB60)</f>
        <v>INR  Two Thousand Eight Hundred &amp; Fifty  and Paise Sixty Four Only</v>
      </c>
      <c r="BD60" s="77">
        <v>315</v>
      </c>
      <c r="BE60" s="77">
        <f t="shared" si="0"/>
        <v>356.33</v>
      </c>
      <c r="HP60" s="16"/>
      <c r="HQ60" s="16"/>
      <c r="HR60" s="16"/>
      <c r="HS60" s="16"/>
      <c r="HT60" s="16"/>
    </row>
    <row r="61" spans="1:228" s="15" customFormat="1" ht="75.75" customHeight="1">
      <c r="A61" s="64">
        <v>49</v>
      </c>
      <c r="B61" s="73" t="s">
        <v>181</v>
      </c>
      <c r="C61" s="76" t="s">
        <v>100</v>
      </c>
      <c r="D61" s="74">
        <v>2</v>
      </c>
      <c r="E61" s="75" t="s">
        <v>125</v>
      </c>
      <c r="F61" s="70">
        <v>96.15</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total_amount_ba($B$2,$D$2,D61,F61,J61,K61,M61)</f>
        <v>192.3</v>
      </c>
      <c r="BB61" s="61">
        <f>BA61+SUM(N61:AZ61)</f>
        <v>192.3</v>
      </c>
      <c r="BC61" s="56" t="str">
        <f>SpellNumber(L61,BB61)</f>
        <v>INR  One Hundred &amp; Ninety Two  and Paise Thirty Only</v>
      </c>
      <c r="BD61" s="77">
        <v>85</v>
      </c>
      <c r="BE61" s="77">
        <f t="shared" si="0"/>
        <v>96.15</v>
      </c>
      <c r="HP61" s="16"/>
      <c r="HQ61" s="16"/>
      <c r="HR61" s="16"/>
      <c r="HS61" s="16"/>
      <c r="HT61" s="16"/>
    </row>
    <row r="62" spans="1:228" s="15" customFormat="1" ht="74.25" customHeight="1">
      <c r="A62" s="64">
        <v>50</v>
      </c>
      <c r="B62" s="73" t="s">
        <v>182</v>
      </c>
      <c r="C62" s="76" t="s">
        <v>101</v>
      </c>
      <c r="D62" s="74">
        <v>2</v>
      </c>
      <c r="E62" s="75" t="s">
        <v>125</v>
      </c>
      <c r="F62" s="70">
        <v>96.15</v>
      </c>
      <c r="G62" s="57"/>
      <c r="H62" s="47"/>
      <c r="I62" s="46" t="s">
        <v>39</v>
      </c>
      <c r="J62" s="48">
        <f t="shared" si="1"/>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2"/>
        <v>192.3</v>
      </c>
      <c r="BB62" s="61">
        <f t="shared" si="3"/>
        <v>192.3</v>
      </c>
      <c r="BC62" s="56" t="str">
        <f t="shared" si="4"/>
        <v>INR  One Hundred &amp; Ninety Two  and Paise Thirty Only</v>
      </c>
      <c r="BD62" s="77">
        <v>85</v>
      </c>
      <c r="BE62" s="77">
        <f t="shared" si="0"/>
        <v>96.15</v>
      </c>
      <c r="HP62" s="16"/>
      <c r="HQ62" s="16"/>
      <c r="HR62" s="16"/>
      <c r="HS62" s="16"/>
      <c r="HT62" s="16"/>
    </row>
    <row r="63" spans="1:228" s="15" customFormat="1" ht="74.25" customHeight="1">
      <c r="A63" s="64">
        <v>51</v>
      </c>
      <c r="B63" s="73" t="s">
        <v>183</v>
      </c>
      <c r="C63" s="76" t="s">
        <v>102</v>
      </c>
      <c r="D63" s="74">
        <v>2</v>
      </c>
      <c r="E63" s="75" t="s">
        <v>125</v>
      </c>
      <c r="F63" s="70">
        <v>233.03</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total_amount_ba($B$2,$D$2,D63,F63,J63,K63,M63)</f>
        <v>466.06</v>
      </c>
      <c r="BB63" s="61">
        <f>BA63+SUM(N63:AZ63)</f>
        <v>466.06</v>
      </c>
      <c r="BC63" s="56" t="str">
        <f>SpellNumber(L63,BB63)</f>
        <v>INR  Four Hundred &amp; Sixty Six  and Paise Six Only</v>
      </c>
      <c r="BD63" s="77">
        <v>206</v>
      </c>
      <c r="BE63" s="77">
        <f t="shared" si="0"/>
        <v>233.03</v>
      </c>
      <c r="HP63" s="16"/>
      <c r="HQ63" s="16"/>
      <c r="HR63" s="16"/>
      <c r="HS63" s="16"/>
      <c r="HT63" s="16"/>
    </row>
    <row r="64" spans="1:228" s="15" customFormat="1" ht="75.75" customHeight="1">
      <c r="A64" s="64">
        <v>52</v>
      </c>
      <c r="B64" s="73" t="s">
        <v>184</v>
      </c>
      <c r="C64" s="76" t="s">
        <v>103</v>
      </c>
      <c r="D64" s="74">
        <v>2</v>
      </c>
      <c r="E64" s="75" t="s">
        <v>125</v>
      </c>
      <c r="F64" s="70">
        <v>100.68</v>
      </c>
      <c r="G64" s="57"/>
      <c r="H64" s="47"/>
      <c r="I64" s="46" t="s">
        <v>39</v>
      </c>
      <c r="J64" s="48">
        <f>IF(I64="Less(-)",-1,1)</f>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total_amount_ba($B$2,$D$2,D64,F64,J64,K64,M64)</f>
        <v>201.36</v>
      </c>
      <c r="BB64" s="61">
        <f>BA64+SUM(N64:AZ64)</f>
        <v>201.36</v>
      </c>
      <c r="BC64" s="56" t="str">
        <f>SpellNumber(L64,BB64)</f>
        <v>INR  Two Hundred &amp; One  and Paise Thirty Six Only</v>
      </c>
      <c r="BD64" s="77">
        <v>89</v>
      </c>
      <c r="BE64" s="77">
        <f t="shared" si="0"/>
        <v>100.68</v>
      </c>
      <c r="HP64" s="16"/>
      <c r="HQ64" s="16"/>
      <c r="HR64" s="16"/>
      <c r="HS64" s="16"/>
      <c r="HT64" s="16"/>
    </row>
    <row r="65" spans="1:228" s="15" customFormat="1" ht="72.75" customHeight="1">
      <c r="A65" s="64">
        <v>53</v>
      </c>
      <c r="B65" s="73" t="s">
        <v>185</v>
      </c>
      <c r="C65" s="76" t="s">
        <v>104</v>
      </c>
      <c r="D65" s="74">
        <v>2</v>
      </c>
      <c r="E65" s="75" t="s">
        <v>125</v>
      </c>
      <c r="F65" s="70">
        <v>135.74</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total_amount_ba($B$2,$D$2,D65,F65,J65,K65,M65)</f>
        <v>271.48</v>
      </c>
      <c r="BB65" s="61">
        <f>BA65+SUM(N65:AZ65)</f>
        <v>271.48</v>
      </c>
      <c r="BC65" s="56" t="str">
        <f>SpellNumber(L65,BB65)</f>
        <v>INR  Two Hundred &amp; Seventy One  and Paise Forty Eight Only</v>
      </c>
      <c r="BD65" s="77">
        <v>120</v>
      </c>
      <c r="BE65" s="77">
        <f t="shared" si="0"/>
        <v>135.74</v>
      </c>
      <c r="HP65" s="16"/>
      <c r="HQ65" s="16"/>
      <c r="HR65" s="16"/>
      <c r="HS65" s="16"/>
      <c r="HT65" s="16"/>
    </row>
    <row r="66" spans="1:228" s="15" customFormat="1" ht="72" customHeight="1">
      <c r="A66" s="64">
        <v>54</v>
      </c>
      <c r="B66" s="73" t="s">
        <v>186</v>
      </c>
      <c r="C66" s="76" t="s">
        <v>105</v>
      </c>
      <c r="D66" s="74">
        <v>2</v>
      </c>
      <c r="E66" s="75" t="s">
        <v>125</v>
      </c>
      <c r="F66" s="70">
        <v>166.29</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total_amount_ba($B$2,$D$2,D66,F66,J66,K66,M66)</f>
        <v>332.58</v>
      </c>
      <c r="BB66" s="61">
        <f>BA66+SUM(N66:AZ66)</f>
        <v>332.58</v>
      </c>
      <c r="BC66" s="56" t="str">
        <f>SpellNumber(L66,BB66)</f>
        <v>INR  Three Hundred &amp; Thirty Two  and Paise Fifty Eight Only</v>
      </c>
      <c r="BD66" s="77">
        <v>147</v>
      </c>
      <c r="BE66" s="77">
        <f t="shared" si="0"/>
        <v>166.29</v>
      </c>
      <c r="HP66" s="16"/>
      <c r="HQ66" s="16"/>
      <c r="HR66" s="16"/>
      <c r="HS66" s="16"/>
      <c r="HT66" s="16"/>
    </row>
    <row r="67" spans="1:228" s="15" customFormat="1" ht="72" customHeight="1">
      <c r="A67" s="64">
        <v>55</v>
      </c>
      <c r="B67" s="73" t="s">
        <v>187</v>
      </c>
      <c r="C67" s="76" t="s">
        <v>106</v>
      </c>
      <c r="D67" s="74">
        <v>1</v>
      </c>
      <c r="E67" s="72" t="s">
        <v>125</v>
      </c>
      <c r="F67" s="71">
        <v>37.33</v>
      </c>
      <c r="G67" s="57"/>
      <c r="H67" s="47"/>
      <c r="I67" s="46" t="s">
        <v>39</v>
      </c>
      <c r="J67" s="48">
        <f t="shared" si="1"/>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2"/>
        <v>37.33</v>
      </c>
      <c r="BB67" s="61">
        <f t="shared" si="3"/>
        <v>37.33</v>
      </c>
      <c r="BC67" s="56" t="str">
        <f t="shared" si="4"/>
        <v>INR  Thirty Seven and Paise Thirty Three Only</v>
      </c>
      <c r="BD67" s="77">
        <v>33</v>
      </c>
      <c r="BE67" s="77">
        <f t="shared" si="0"/>
        <v>37.33</v>
      </c>
      <c r="HP67" s="16"/>
      <c r="HQ67" s="16"/>
      <c r="HR67" s="16"/>
      <c r="HS67" s="16"/>
      <c r="HT67" s="16"/>
    </row>
    <row r="68" spans="1:228" s="15" customFormat="1" ht="72" customHeight="1">
      <c r="A68" s="64">
        <v>56</v>
      </c>
      <c r="B68" s="73" t="s">
        <v>188</v>
      </c>
      <c r="C68" s="76" t="s">
        <v>107</v>
      </c>
      <c r="D68" s="74">
        <v>10.054</v>
      </c>
      <c r="E68" s="72" t="s">
        <v>125</v>
      </c>
      <c r="F68" s="71">
        <v>23.76</v>
      </c>
      <c r="G68" s="57"/>
      <c r="H68" s="47"/>
      <c r="I68" s="46" t="s">
        <v>39</v>
      </c>
      <c r="J68" s="48">
        <f t="shared" si="1"/>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2"/>
        <v>238.88</v>
      </c>
      <c r="BB68" s="61">
        <f t="shared" si="3"/>
        <v>238.88</v>
      </c>
      <c r="BC68" s="56" t="str">
        <f t="shared" si="4"/>
        <v>INR  Two Hundred &amp; Thirty Eight  and Paise Eighty Eight Only</v>
      </c>
      <c r="BD68" s="77">
        <v>21</v>
      </c>
      <c r="BE68" s="77">
        <f t="shared" si="0"/>
        <v>23.76</v>
      </c>
      <c r="BF68" s="15">
        <f>1.27/F68</f>
        <v>0.0534511784511785</v>
      </c>
      <c r="HP68" s="16"/>
      <c r="HQ68" s="16"/>
      <c r="HR68" s="16"/>
      <c r="HS68" s="16"/>
      <c r="HT68" s="16"/>
    </row>
    <row r="69" spans="1:228" s="15" customFormat="1" ht="38.25" customHeight="1">
      <c r="A69" s="64">
        <v>57</v>
      </c>
      <c r="B69" s="73" t="s">
        <v>189</v>
      </c>
      <c r="C69" s="76" t="s">
        <v>108</v>
      </c>
      <c r="D69" s="74">
        <v>2</v>
      </c>
      <c r="E69" s="75" t="s">
        <v>125</v>
      </c>
      <c r="F69" s="70">
        <v>384.61</v>
      </c>
      <c r="G69" s="57"/>
      <c r="H69" s="47"/>
      <c r="I69" s="46" t="s">
        <v>39</v>
      </c>
      <c r="J69" s="48">
        <f>IF(I69="Less(-)",-1,1)</f>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total_amount_ba($B$2,$D$2,D69,F69,J69,K69,M69)</f>
        <v>769.22</v>
      </c>
      <c r="BB69" s="61">
        <f>BA69+SUM(N69:AZ69)</f>
        <v>769.22</v>
      </c>
      <c r="BC69" s="56" t="str">
        <f>SpellNumber(L69,BB69)</f>
        <v>INR  Seven Hundred &amp; Sixty Nine  and Paise Twenty Two Only</v>
      </c>
      <c r="BD69" s="77">
        <v>340</v>
      </c>
      <c r="BE69" s="77">
        <f t="shared" si="0"/>
        <v>384.61</v>
      </c>
      <c r="HP69" s="16"/>
      <c r="HQ69" s="16"/>
      <c r="HR69" s="16"/>
      <c r="HS69" s="16"/>
      <c r="HT69" s="16"/>
    </row>
    <row r="70" spans="1:228" s="15" customFormat="1" ht="44.25" customHeight="1">
      <c r="A70" s="64">
        <v>58</v>
      </c>
      <c r="B70" s="73" t="s">
        <v>190</v>
      </c>
      <c r="C70" s="76" t="s">
        <v>109</v>
      </c>
      <c r="D70" s="74">
        <v>2</v>
      </c>
      <c r="E70" s="75" t="s">
        <v>125</v>
      </c>
      <c r="F70" s="70">
        <v>160.63</v>
      </c>
      <c r="G70" s="57"/>
      <c r="H70" s="47"/>
      <c r="I70" s="46" t="s">
        <v>39</v>
      </c>
      <c r="J70" s="48">
        <f>IF(I70="Less(-)",-1,1)</f>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total_amount_ba($B$2,$D$2,D70,F70,J70,K70,M70)</f>
        <v>321.26</v>
      </c>
      <c r="BB70" s="61">
        <f>BA70+SUM(N70:AZ70)</f>
        <v>321.26</v>
      </c>
      <c r="BC70" s="56" t="str">
        <f>SpellNumber(L70,BB70)</f>
        <v>INR  Three Hundred &amp; Twenty One  and Paise Twenty Six Only</v>
      </c>
      <c r="BD70" s="77">
        <v>142</v>
      </c>
      <c r="BE70" s="77">
        <f t="shared" si="0"/>
        <v>160.63</v>
      </c>
      <c r="HP70" s="16"/>
      <c r="HQ70" s="16"/>
      <c r="HR70" s="16"/>
      <c r="HS70" s="16"/>
      <c r="HT70" s="16"/>
    </row>
    <row r="71" spans="1:228" s="15" customFormat="1" ht="189" customHeight="1">
      <c r="A71" s="64">
        <v>59</v>
      </c>
      <c r="B71" s="73" t="s">
        <v>191</v>
      </c>
      <c r="C71" s="76" t="s">
        <v>110</v>
      </c>
      <c r="D71" s="74">
        <v>8</v>
      </c>
      <c r="E71" s="75" t="s">
        <v>131</v>
      </c>
      <c r="F71" s="70">
        <v>64.48</v>
      </c>
      <c r="G71" s="57"/>
      <c r="H71" s="47"/>
      <c r="I71" s="46" t="s">
        <v>39</v>
      </c>
      <c r="J71" s="48">
        <f>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total_amount_ba($B$2,$D$2,D71,F71,J71,K71,M71)</f>
        <v>515.84</v>
      </c>
      <c r="BB71" s="61">
        <f>BA71+SUM(N71:AZ71)</f>
        <v>515.84</v>
      </c>
      <c r="BC71" s="56" t="str">
        <f>SpellNumber(L71,BB71)</f>
        <v>INR  Five Hundred &amp; Fifteen  and Paise Eighty Four Only</v>
      </c>
      <c r="BD71" s="77">
        <v>57</v>
      </c>
      <c r="BE71" s="77">
        <f t="shared" si="0"/>
        <v>64.48</v>
      </c>
      <c r="HP71" s="16"/>
      <c r="HQ71" s="16"/>
      <c r="HR71" s="16"/>
      <c r="HS71" s="16"/>
      <c r="HT71" s="16"/>
    </row>
    <row r="72" spans="1:228" s="15" customFormat="1" ht="200.25" customHeight="1">
      <c r="A72" s="64">
        <v>60</v>
      </c>
      <c r="B72" s="73" t="s">
        <v>192</v>
      </c>
      <c r="C72" s="76" t="s">
        <v>111</v>
      </c>
      <c r="D72" s="74">
        <v>5</v>
      </c>
      <c r="E72" s="75" t="s">
        <v>124</v>
      </c>
      <c r="F72" s="70">
        <v>193.44</v>
      </c>
      <c r="G72" s="57"/>
      <c r="H72" s="47"/>
      <c r="I72" s="46" t="s">
        <v>39</v>
      </c>
      <c r="J72" s="48">
        <f>IF(I72="Less(-)",-1,1)</f>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total_amount_ba($B$2,$D$2,D72,F72,J72,K72,M72)</f>
        <v>967.2</v>
      </c>
      <c r="BB72" s="61">
        <f>BA72+SUM(N72:AZ72)</f>
        <v>967.2</v>
      </c>
      <c r="BC72" s="56" t="str">
        <f>SpellNumber(L72,BB72)</f>
        <v>INR  Nine Hundred &amp; Sixty Seven  and Paise Twenty Only</v>
      </c>
      <c r="BD72" s="77">
        <v>171</v>
      </c>
      <c r="BE72" s="77">
        <f t="shared" si="0"/>
        <v>193.44</v>
      </c>
      <c r="HP72" s="16"/>
      <c r="HQ72" s="16"/>
      <c r="HR72" s="16"/>
      <c r="HS72" s="16"/>
      <c r="HT72" s="16"/>
    </row>
    <row r="73" spans="1:228" s="15" customFormat="1" ht="198" customHeight="1">
      <c r="A73" s="64">
        <v>61</v>
      </c>
      <c r="B73" s="73" t="s">
        <v>193</v>
      </c>
      <c r="C73" s="76" t="s">
        <v>112</v>
      </c>
      <c r="D73" s="74">
        <v>5</v>
      </c>
      <c r="E73" s="75" t="s">
        <v>124</v>
      </c>
      <c r="F73" s="70">
        <v>265.83</v>
      </c>
      <c r="G73" s="57"/>
      <c r="H73" s="47"/>
      <c r="I73" s="46" t="s">
        <v>39</v>
      </c>
      <c r="J73" s="48">
        <f t="shared" si="1"/>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2"/>
        <v>1329.15</v>
      </c>
      <c r="BB73" s="61">
        <f t="shared" si="3"/>
        <v>1329.15</v>
      </c>
      <c r="BC73" s="56" t="str">
        <f t="shared" si="4"/>
        <v>INR  One Thousand Three Hundred &amp; Twenty Nine  and Paise Fifteen Only</v>
      </c>
      <c r="BD73" s="77">
        <v>235</v>
      </c>
      <c r="BE73" s="77">
        <f t="shared" si="0"/>
        <v>265.83</v>
      </c>
      <c r="HP73" s="16"/>
      <c r="HQ73" s="16"/>
      <c r="HR73" s="16"/>
      <c r="HS73" s="16"/>
      <c r="HT73" s="16"/>
    </row>
    <row r="74" spans="1:228" s="15" customFormat="1" ht="73.5" customHeight="1">
      <c r="A74" s="64">
        <v>62</v>
      </c>
      <c r="B74" s="73" t="s">
        <v>204</v>
      </c>
      <c r="C74" s="76" t="s">
        <v>113</v>
      </c>
      <c r="D74" s="74">
        <v>1</v>
      </c>
      <c r="E74" s="75" t="s">
        <v>125</v>
      </c>
      <c r="F74" s="70">
        <v>1415.13</v>
      </c>
      <c r="G74" s="57"/>
      <c r="H74" s="47"/>
      <c r="I74" s="46" t="s">
        <v>39</v>
      </c>
      <c r="J74" s="48">
        <f t="shared" si="1"/>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2"/>
        <v>1415.13</v>
      </c>
      <c r="BB74" s="61">
        <f t="shared" si="3"/>
        <v>1415.13</v>
      </c>
      <c r="BC74" s="56" t="str">
        <f t="shared" si="4"/>
        <v>INR  One Thousand Four Hundred &amp; Fifteen  and Paise Thirteen Only</v>
      </c>
      <c r="BD74" s="77">
        <v>1251</v>
      </c>
      <c r="BE74" s="77">
        <f t="shared" si="0"/>
        <v>1415.13</v>
      </c>
      <c r="HP74" s="16"/>
      <c r="HQ74" s="16"/>
      <c r="HR74" s="16"/>
      <c r="HS74" s="16"/>
      <c r="HT74" s="16"/>
    </row>
    <row r="75" spans="1:228" s="15" customFormat="1" ht="72.75" customHeight="1">
      <c r="A75" s="64">
        <v>63</v>
      </c>
      <c r="B75" s="73" t="s">
        <v>203</v>
      </c>
      <c r="C75" s="76" t="s">
        <v>114</v>
      </c>
      <c r="D75" s="74">
        <v>1</v>
      </c>
      <c r="E75" s="75" t="s">
        <v>125</v>
      </c>
      <c r="F75" s="70">
        <v>1721.69</v>
      </c>
      <c r="G75" s="57"/>
      <c r="H75" s="47"/>
      <c r="I75" s="46" t="s">
        <v>39</v>
      </c>
      <c r="J75" s="48">
        <f>IF(I75="Less(-)",-1,1)</f>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total_amount_ba($B$2,$D$2,D75,F75,J75,K75,M75)</f>
        <v>1721.69</v>
      </c>
      <c r="BB75" s="61">
        <f>BA75+SUM(N75:AZ75)</f>
        <v>1721.69</v>
      </c>
      <c r="BC75" s="56" t="str">
        <f>SpellNumber(L75,BB75)</f>
        <v>INR  One Thousand Seven Hundred &amp; Twenty One  and Paise Sixty Nine Only</v>
      </c>
      <c r="BD75" s="77">
        <v>1522</v>
      </c>
      <c r="BE75" s="77">
        <f t="shared" si="0"/>
        <v>1721.69</v>
      </c>
      <c r="HP75" s="16"/>
      <c r="HQ75" s="16"/>
      <c r="HR75" s="16"/>
      <c r="HS75" s="16"/>
      <c r="HT75" s="16"/>
    </row>
    <row r="76" spans="1:228" s="15" customFormat="1" ht="46.5" customHeight="1">
      <c r="A76" s="64">
        <v>64</v>
      </c>
      <c r="B76" s="73" t="s">
        <v>202</v>
      </c>
      <c r="C76" s="76" t="s">
        <v>115</v>
      </c>
      <c r="D76" s="74">
        <v>1</v>
      </c>
      <c r="E76" s="75" t="s">
        <v>200</v>
      </c>
      <c r="F76" s="70">
        <v>242.08</v>
      </c>
      <c r="G76" s="57"/>
      <c r="H76" s="47"/>
      <c r="I76" s="46" t="s">
        <v>39</v>
      </c>
      <c r="J76" s="48">
        <f>IF(I76="Less(-)",-1,1)</f>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total_amount_ba($B$2,$D$2,D76,F76,J76,K76,M76)</f>
        <v>242.08</v>
      </c>
      <c r="BB76" s="61">
        <f>BA76+SUM(N76:AZ76)</f>
        <v>242.08</v>
      </c>
      <c r="BC76" s="56" t="str">
        <f>SpellNumber(L76,BB76)</f>
        <v>INR  Two Hundred &amp; Forty Two  and Paise Eight Only</v>
      </c>
      <c r="BD76" s="77">
        <v>214</v>
      </c>
      <c r="BE76" s="77">
        <f t="shared" si="0"/>
        <v>242.08</v>
      </c>
      <c r="HP76" s="16"/>
      <c r="HQ76" s="16"/>
      <c r="HR76" s="16"/>
      <c r="HS76" s="16"/>
      <c r="HT76" s="16"/>
    </row>
    <row r="77" spans="1:228" s="15" customFormat="1" ht="60" customHeight="1">
      <c r="A77" s="64">
        <v>65</v>
      </c>
      <c r="B77" s="73" t="s">
        <v>194</v>
      </c>
      <c r="C77" s="76" t="s">
        <v>116</v>
      </c>
      <c r="D77" s="74">
        <v>1</v>
      </c>
      <c r="E77" s="75" t="s">
        <v>125</v>
      </c>
      <c r="F77" s="70">
        <v>609.72</v>
      </c>
      <c r="G77" s="57"/>
      <c r="H77" s="47"/>
      <c r="I77" s="46" t="s">
        <v>39</v>
      </c>
      <c r="J77" s="48">
        <f t="shared" si="1"/>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2"/>
        <v>609.72</v>
      </c>
      <c r="BB77" s="61">
        <f t="shared" si="3"/>
        <v>609.72</v>
      </c>
      <c r="BC77" s="56" t="str">
        <f t="shared" si="4"/>
        <v>INR  Six Hundred &amp; Nine  and Paise Seventy Two Only</v>
      </c>
      <c r="BD77" s="77">
        <v>539</v>
      </c>
      <c r="BE77" s="77">
        <f t="shared" si="0"/>
        <v>609.72</v>
      </c>
      <c r="HP77" s="16"/>
      <c r="HQ77" s="16"/>
      <c r="HR77" s="16"/>
      <c r="HS77" s="16"/>
      <c r="HT77" s="16"/>
    </row>
    <row r="78" spans="1:228" s="15" customFormat="1" ht="57.75" customHeight="1">
      <c r="A78" s="64">
        <v>66</v>
      </c>
      <c r="B78" s="73" t="s">
        <v>201</v>
      </c>
      <c r="C78" s="76" t="s">
        <v>117</v>
      </c>
      <c r="D78" s="74">
        <v>1</v>
      </c>
      <c r="E78" s="75" t="s">
        <v>125</v>
      </c>
      <c r="F78" s="70">
        <v>1435.49</v>
      </c>
      <c r="G78" s="57"/>
      <c r="H78" s="47"/>
      <c r="I78" s="46" t="s">
        <v>39</v>
      </c>
      <c r="J78" s="48">
        <f t="shared" si="1"/>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2"/>
        <v>1435.49</v>
      </c>
      <c r="BB78" s="61">
        <f t="shared" si="3"/>
        <v>1435.49</v>
      </c>
      <c r="BC78" s="56" t="str">
        <f t="shared" si="4"/>
        <v>INR  One Thousand Four Hundred &amp; Thirty Five  and Paise Forty Nine Only</v>
      </c>
      <c r="BD78" s="77">
        <v>1269</v>
      </c>
      <c r="BE78" s="77">
        <f t="shared" si="0"/>
        <v>1435.49</v>
      </c>
      <c r="HP78" s="16"/>
      <c r="HQ78" s="16"/>
      <c r="HR78" s="16"/>
      <c r="HS78" s="16"/>
      <c r="HT78" s="16"/>
    </row>
    <row r="79" spans="1:228" s="15" customFormat="1" ht="60" customHeight="1">
      <c r="A79" s="64">
        <v>67</v>
      </c>
      <c r="B79" s="73" t="s">
        <v>195</v>
      </c>
      <c r="C79" s="76" t="s">
        <v>118</v>
      </c>
      <c r="D79" s="74">
        <v>1</v>
      </c>
      <c r="E79" s="75" t="s">
        <v>125</v>
      </c>
      <c r="F79" s="70">
        <v>2598.37</v>
      </c>
      <c r="G79" s="57"/>
      <c r="H79" s="47"/>
      <c r="I79" s="46" t="s">
        <v>39</v>
      </c>
      <c r="J79" s="48">
        <f t="shared" si="1"/>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2"/>
        <v>2598.37</v>
      </c>
      <c r="BB79" s="61">
        <f t="shared" si="3"/>
        <v>2598.37</v>
      </c>
      <c r="BC79" s="56" t="str">
        <f t="shared" si="4"/>
        <v>INR  Two Thousand Five Hundred &amp; Ninety Eight  and Paise Thirty Seven Only</v>
      </c>
      <c r="BD79" s="77">
        <v>2297</v>
      </c>
      <c r="BE79" s="77">
        <f>BD79*1.12*1.01</f>
        <v>2598.37</v>
      </c>
      <c r="HP79" s="16"/>
      <c r="HQ79" s="16"/>
      <c r="HR79" s="16"/>
      <c r="HS79" s="16"/>
      <c r="HT79" s="16"/>
    </row>
    <row r="80" spans="1:228" s="15" customFormat="1" ht="60.75" customHeight="1">
      <c r="A80" s="64">
        <v>68</v>
      </c>
      <c r="B80" s="73" t="s">
        <v>196</v>
      </c>
      <c r="C80" s="76" t="s">
        <v>119</v>
      </c>
      <c r="D80" s="74">
        <v>1</v>
      </c>
      <c r="E80" s="75" t="s">
        <v>125</v>
      </c>
      <c r="F80" s="70">
        <v>166.29</v>
      </c>
      <c r="G80" s="57"/>
      <c r="H80" s="47"/>
      <c r="I80" s="46" t="s">
        <v>39</v>
      </c>
      <c r="J80" s="48">
        <f t="shared" si="1"/>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2"/>
        <v>166.29</v>
      </c>
      <c r="BB80" s="61">
        <f t="shared" si="3"/>
        <v>166.29</v>
      </c>
      <c r="BC80" s="56" t="str">
        <f t="shared" si="4"/>
        <v>INR  One Hundred &amp; Sixty Six  and Paise Twenty Nine Only</v>
      </c>
      <c r="BD80" s="77">
        <v>147</v>
      </c>
      <c r="BE80" s="77">
        <f>BD80*1.12*1.01</f>
        <v>166.29</v>
      </c>
      <c r="HP80" s="16"/>
      <c r="HQ80" s="16"/>
      <c r="HR80" s="16"/>
      <c r="HS80" s="16"/>
      <c r="HT80" s="16"/>
    </row>
    <row r="81" spans="1:228" s="15" customFormat="1" ht="25.5" customHeight="1">
      <c r="A81" s="64">
        <v>69</v>
      </c>
      <c r="B81" s="73" t="s">
        <v>197</v>
      </c>
      <c r="C81" s="76" t="s">
        <v>120</v>
      </c>
      <c r="D81" s="74">
        <v>1</v>
      </c>
      <c r="E81" s="75" t="s">
        <v>125</v>
      </c>
      <c r="F81" s="70">
        <v>65.61</v>
      </c>
      <c r="G81" s="57"/>
      <c r="H81" s="47"/>
      <c r="I81" s="46" t="s">
        <v>39</v>
      </c>
      <c r="J81" s="48">
        <f t="shared" si="1"/>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2"/>
        <v>65.61</v>
      </c>
      <c r="BB81" s="61">
        <f t="shared" si="3"/>
        <v>65.61</v>
      </c>
      <c r="BC81" s="56" t="str">
        <f t="shared" si="4"/>
        <v>INR  Sixty Five and Paise Sixty One Only</v>
      </c>
      <c r="BD81" s="77">
        <v>58</v>
      </c>
      <c r="BE81" s="77">
        <f>BD81*1.12*1.01</f>
        <v>65.61</v>
      </c>
      <c r="HP81" s="16"/>
      <c r="HQ81" s="16"/>
      <c r="HR81" s="16"/>
      <c r="HS81" s="16"/>
      <c r="HT81" s="16"/>
    </row>
    <row r="82" spans="1:228" s="15" customFormat="1" ht="45" customHeight="1">
      <c r="A82" s="64">
        <v>70</v>
      </c>
      <c r="B82" s="73" t="s">
        <v>198</v>
      </c>
      <c r="C82" s="76" t="s">
        <v>121</v>
      </c>
      <c r="D82" s="71">
        <v>1</v>
      </c>
      <c r="E82" s="72" t="s">
        <v>125</v>
      </c>
      <c r="F82" s="71">
        <v>211.53</v>
      </c>
      <c r="G82" s="57"/>
      <c r="H82" s="47"/>
      <c r="I82" s="46" t="s">
        <v>39</v>
      </c>
      <c r="J82" s="48">
        <f>IF(I82="Less(-)",-1,1)</f>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total_amount_ba($B$2,$D$2,D82,F82,J82,K82,M82)</f>
        <v>211.53</v>
      </c>
      <c r="BB82" s="61">
        <f>BA82+SUM(N82:AZ82)</f>
        <v>211.53</v>
      </c>
      <c r="BC82" s="56" t="str">
        <f>SpellNumber(L82,BB82)</f>
        <v>INR  Two Hundred &amp; Eleven  and Paise Fifty Three Only</v>
      </c>
      <c r="BD82" s="77">
        <v>187</v>
      </c>
      <c r="BE82" s="77">
        <f>BD82*1.12*1.01</f>
        <v>211.53</v>
      </c>
      <c r="HP82" s="16"/>
      <c r="HQ82" s="16"/>
      <c r="HR82" s="16"/>
      <c r="HS82" s="16"/>
      <c r="HT82" s="16"/>
    </row>
    <row r="83" spans="1:228" s="15" customFormat="1" ht="60.75" customHeight="1">
      <c r="A83" s="64">
        <v>71</v>
      </c>
      <c r="B83" s="73" t="s">
        <v>199</v>
      </c>
      <c r="C83" s="76" t="s">
        <v>122</v>
      </c>
      <c r="D83" s="71">
        <v>1</v>
      </c>
      <c r="E83" s="72" t="s">
        <v>125</v>
      </c>
      <c r="F83" s="71">
        <v>175.34</v>
      </c>
      <c r="G83" s="57"/>
      <c r="H83" s="47"/>
      <c r="I83" s="46" t="s">
        <v>39</v>
      </c>
      <c r="J83" s="48">
        <f t="shared" si="1"/>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total_amount_ba($B$2,$D$2,D83,F83,J83,K83,M83)</f>
        <v>175.34</v>
      </c>
      <c r="BB83" s="61">
        <f t="shared" si="3"/>
        <v>175.34</v>
      </c>
      <c r="BC83" s="56" t="str">
        <f t="shared" si="4"/>
        <v>INR  One Hundred &amp; Seventy Five  and Paise Thirty Four Only</v>
      </c>
      <c r="BD83" s="77">
        <v>155</v>
      </c>
      <c r="BE83" s="77">
        <f>BD83*1.12*1.01</f>
        <v>175.34</v>
      </c>
      <c r="HP83" s="16"/>
      <c r="HQ83" s="16"/>
      <c r="HR83" s="16"/>
      <c r="HS83" s="16"/>
      <c r="HT83" s="16"/>
    </row>
    <row r="84" spans="1:228" s="15" customFormat="1" ht="47.25" customHeight="1">
      <c r="A84" s="28" t="s">
        <v>62</v>
      </c>
      <c r="B84" s="27"/>
      <c r="C84" s="29"/>
      <c r="D84" s="29"/>
      <c r="E84" s="29"/>
      <c r="F84" s="29"/>
      <c r="G84" s="29"/>
      <c r="H84" s="30"/>
      <c r="I84" s="30"/>
      <c r="J84" s="30"/>
      <c r="K84" s="30"/>
      <c r="L84" s="31"/>
      <c r="BA84" s="43">
        <f>SUM(BA13:BA83)</f>
        <v>541610.56</v>
      </c>
      <c r="BB84" s="43">
        <f>SUM(BB13:BB83)</f>
        <v>541610.56</v>
      </c>
      <c r="BC84" s="26" t="str">
        <f>SpellNumber($E$2,BB84)</f>
        <v>INR  Five Lakh Forty One Thousand Six Hundred &amp; Ten  and Paise Fifty Six Only</v>
      </c>
      <c r="BD84" s="77">
        <f>541610.55-541609.28</f>
        <v>1.27</v>
      </c>
      <c r="HP84" s="16">
        <v>4</v>
      </c>
      <c r="HQ84" s="16" t="s">
        <v>41</v>
      </c>
      <c r="HR84" s="16" t="s">
        <v>61</v>
      </c>
      <c r="HS84" s="16">
        <v>10</v>
      </c>
      <c r="HT84" s="16" t="s">
        <v>38</v>
      </c>
    </row>
    <row r="85" spans="1:228" s="18" customFormat="1" ht="33.75" customHeight="1">
      <c r="A85" s="28" t="s">
        <v>66</v>
      </c>
      <c r="B85" s="27"/>
      <c r="C85" s="67"/>
      <c r="D85" s="32"/>
      <c r="E85" s="33" t="s">
        <v>69</v>
      </c>
      <c r="F85" s="40"/>
      <c r="G85" s="34"/>
      <c r="H85" s="17"/>
      <c r="I85" s="17"/>
      <c r="J85" s="17"/>
      <c r="K85" s="35"/>
      <c r="L85" s="36"/>
      <c r="M85" s="37"/>
      <c r="O85" s="15"/>
      <c r="P85" s="15"/>
      <c r="Q85" s="15"/>
      <c r="R85" s="15"/>
      <c r="S85" s="15"/>
      <c r="BA85" s="39">
        <f>IF(ISBLANK(F85),0,IF(E85="Excess (+)",ROUND(BA84+(BA84*F85),2),IF(E85="Less (-)",ROUND(BA84+(BA84*F85*(-1)),2),IF(E85="At Par",BA84,0))))</f>
        <v>0</v>
      </c>
      <c r="BB85" s="41">
        <f>ROUND(BA85,0)</f>
        <v>0</v>
      </c>
      <c r="BC85" s="26" t="str">
        <f>SpellNumber($E$2,BA85)</f>
        <v>INR Zero Only</v>
      </c>
      <c r="HP85" s="19"/>
      <c r="HQ85" s="19"/>
      <c r="HR85" s="19"/>
      <c r="HS85" s="19"/>
      <c r="HT85" s="19"/>
    </row>
    <row r="86" spans="1:228" s="18" customFormat="1" ht="41.25" customHeight="1">
      <c r="A86" s="28" t="s">
        <v>65</v>
      </c>
      <c r="B86" s="27"/>
      <c r="C86" s="82" t="str">
        <f>SpellNumber($E$2,BA85)</f>
        <v>INR Zero Only</v>
      </c>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3"/>
      <c r="HP86" s="19"/>
      <c r="HQ86" s="19"/>
      <c r="HR86" s="19"/>
      <c r="HS86" s="19"/>
      <c r="HT86" s="19"/>
    </row>
    <row r="87" spans="2:228" s="12" customFormat="1" ht="15">
      <c r="B87" s="68"/>
      <c r="C87" s="20"/>
      <c r="D87" s="20"/>
      <c r="E87" s="20"/>
      <c r="F87" s="20"/>
      <c r="G87" s="20"/>
      <c r="H87" s="20"/>
      <c r="I87" s="20"/>
      <c r="J87" s="20"/>
      <c r="K87" s="20"/>
      <c r="L87" s="20"/>
      <c r="M87" s="20"/>
      <c r="O87" s="20"/>
      <c r="BA87" s="20"/>
      <c r="BC87" s="20"/>
      <c r="HP87" s="13"/>
      <c r="HQ87" s="13"/>
      <c r="HR87" s="13"/>
      <c r="HS87" s="13"/>
      <c r="HT87" s="13"/>
    </row>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sheetData>
  <sheetProtection password="DA7E" sheet="1" selectLockedCells="1"/>
  <mergeCells count="8">
    <mergeCell ref="A9:BC9"/>
    <mergeCell ref="C86:BC8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5">
      <formula1>0</formula1>
      <formula2>IF(E85&lt;&gt;"Select",99.9,0)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list" allowBlank="1" showInputMessage="1" showErrorMessage="1" sqref="E85">
      <formula1>"Select, Excess (+), Less (-)"</formula1>
    </dataValidation>
    <dataValidation type="decimal" allowBlank="1" showInputMessage="1" showErrorMessage="1" promptTitle="Quantity" prompt="Please enter the Quantity for this item. " errorTitle="Invalid Entry" error="Only Numeric Values are allowed. " sqref="F13 D13 D82:D83 F82:F83 F67:F68">
      <formula1>0</formula1>
      <formula2>999999999999999</formula2>
    </dataValidation>
    <dataValidation allowBlank="1" showInputMessage="1" showErrorMessage="1" promptTitle="Units" prompt="Please enter Units in text" sqref="E13 E67:E68 E81:E83"/>
    <dataValidation type="decimal" allowBlank="1" showInputMessage="1" showErrorMessage="1" promptTitle="Rate Entry" prompt="Please enter VAT charges in Rupees for this item. " errorTitle="Invaid Entry" error="Only Numeric Values are allowed. " sqref="M14:M83">
      <formula1>0</formula1>
      <formula2>999999999999999</formula2>
    </dataValidation>
    <dataValidation type="list" allowBlank="1" showInputMessage="1" showErrorMessage="1" sqref="L76 L77 L78 L79 L80 L81 L82 L13 L14 L15 L16 L17 L18 L19 L20 L21 L22 L23 L24 L25 L26 L27 L28 L29 L30 L31 L32 L33 L34 L35 L36 L37 L38 L39 L40 L41 L42 L43 L44 L45 L46 L47 L48 L49 L50 L51 L52 L53 L54 L55 L56 L57 L58 L59 L60 L61 L62 L63 L64 L65 L66 L67 L68 L69 L70 L71 L72 L73 L74 L75 L83">
      <formula1>"INR"</formula1>
    </dataValidation>
    <dataValidation type="decimal" allowBlank="1" showInputMessage="1" showErrorMessage="1" promptTitle="Rate Entry" prompt="Please enter the Basic Price in Rupees for this item. " errorTitle="Invaid Entry" error="Only Numeric Values are allowed. " sqref="G13:H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type="list" showInputMessage="1" showErrorMessage="1" sqref="I13:I83">
      <formula1>"Excess(+), Less(-)"</formula1>
    </dataValidation>
    <dataValidation allowBlank="1" showInputMessage="1" showErrorMessage="1" promptTitle="Addition / Deduction" prompt="Please Choose the correct One" sqref="J13:J83"/>
    <dataValidation type="list" allowBlank="1" showInputMessage="1" showErrorMessage="1" sqref="K13:K83">
      <formula1>"Partial Conversion, Full Conversion"</formula1>
    </dataValidation>
    <dataValidation allowBlank="1" showInputMessage="1" showErrorMessage="1" promptTitle="Itemcode/Make" prompt="Please enter text" sqref="C13:C83"/>
    <dataValidation type="decimal" allowBlank="1" showInputMessage="1" showErrorMessage="1" errorTitle="Invalid Entry" error="Only Numeric Values are allowed. " sqref="A13:A8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0" t="s">
        <v>3</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2018-12-03T11:23:52Z</cp:lastPrinted>
  <dcterms:created xsi:type="dcterms:W3CDTF">2009-01-30T06:42:42Z</dcterms:created>
  <dcterms:modified xsi:type="dcterms:W3CDTF">2019-01-18T09:15:45Z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