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0" windowWidth="7185" windowHeight="817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<sst xmlns="http://schemas.openxmlformats.org/spreadsheetml/2006/main" count="742" uniqueCount="280">
  <si>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</si>
  <si>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</si>
  <si>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</si>
  <si>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</si>
  <si>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</si>
  <si>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</si>
  <si>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</si>
  <si>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</si>
  <si>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</si>
  <si>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</si>
  <si>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</si>
  <si>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</si>
  <si>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</si>
  <si>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</si>
  <si>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</si>
  <si>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</si>
  <si>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</si>
  <si>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</si>
  <si>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</si>
  <si>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</si>
  <si>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</si>
  <si>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</si>
  <si>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</si>
  <si>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</si>
  <si>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</si>
  <si>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</si>
  <si>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</si>
  <si>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</si>
  <si>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</si>
  <si>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</si>
  <si>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</si>
  <si>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</si>
  <si>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</si>
  <si>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</si>
  <si>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</si>
  <si>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</si>
  <si>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</si>
  <si>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</si>
  <si>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</si>
  <si>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</si>
  <si>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</si>
  <si>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</si>
  <si>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</si>
  <si>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</si>
  <si>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</si>
  <si>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</si>
  <si>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</si>
  <si>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</si>
  <si>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</si>
  <si>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</si>
  <si>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</si>
  <si>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</si>
  <si>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</si>
  <si>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</si>
  <si>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</si>
  <si>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</si>
  <si>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</si>
  <si>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</si>
  <si>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</si>
  <si>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</si>
  <si>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</si>
  <si>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</si>
  <si>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</si>
  <si>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</si>
  <si>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</si>
  <si>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</si>
  <si>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</si>
  <si>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</si>
  <si>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</si>
  <si>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</si>
  <si>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</si>
  <si>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</si>
  <si>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</si>
  <si>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</si>
  <si>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</si>
  <si>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</si>
  <si>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</si>
  <si>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</si>
  <si>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</si>
  <si>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</si>
  <si>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</si>
  <si>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</si>
  <si>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</si>
  <si>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</si>
  <si>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</si>
  <si>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</si>
  <si>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</si>
  <si>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</si>
  <si>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</si>
  <si>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</si>
  <si>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</si>
  <si>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</si>
  <si>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</si>
  <si>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</si>
  <si>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</si>
  <si>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</si>
  <si>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</si>
  <si>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</si>
  <si>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</si>
  <si>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</si>
  <si>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</si>
  <si>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</si>
  <si>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</si>
  <si>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</si>
  <si>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</si>
  <si>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</si>
  <si>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</si>
  <si>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</si>
  <si>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</si>
  <si>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</si>
  <si>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</si>
  <si>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</si>
  <si>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</si>
  <si>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BI01010001010000000000000515BI0100001181</t>
  </si>
  <si>
    <t>BI01010001010000000000000515BI0100001182</t>
  </si>
  <si>
    <t>BI01010001010000000000000515BI0100001183</t>
  </si>
  <si>
    <t>BI01010001010000000000000515BI0100001184</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</si>
  <si>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</si>
  <si>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</si>
  <si>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</si>
  <si>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</si>
  <si>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</si>
  <si>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</si>
  <si>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</si>
  <si>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</si>
  <si>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</si>
  <si>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</si>
  <si>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</si>
  <si>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</si>
  <si>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BI01010001010000000000000515BI0100001124</t>
  </si>
  <si>
    <t>BI01010001010000000000000515BI0100001145</t>
  </si>
  <si>
    <t>BI01010001010000000000000515BI0100001146</t>
  </si>
  <si>
    <t>BI01010001010000000000000515BI0100001170</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</si>
  <si>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</si>
  <si>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</si>
  <si>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</si>
  <si>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</si>
  <si>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</si>
  <si>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BI01010001010000000000000515BI0100001185</t>
  </si>
  <si>
    <t>BI01010001010000000000000515BI0100001186</t>
  </si>
  <si>
    <t>BI01010001010000000000000515BI0100001187</t>
  </si>
  <si>
    <t>BI01010001010000000000000515BI0100001188</t>
  </si>
  <si>
    <t>BI01010001010000000000000515BI0100001194</t>
  </si>
  <si>
    <t>BI01010001010000000000000515BI0100001202</t>
  </si>
  <si>
    <t>Civil work for Quarter</t>
  </si>
  <si>
    <t>Sqm</t>
  </si>
  <si>
    <t>Each</t>
  </si>
  <si>
    <t>mtr</t>
  </si>
  <si>
    <t>set</t>
  </si>
  <si>
    <t>each</t>
  </si>
  <si>
    <t>pts</t>
  </si>
  <si>
    <t>Fixing only exhaust fan after making hole in wall and making good damages and smooth cement finish etc. as practicable as possible and providing necy. length of PVC insulated wire and making connection for exhaust &amp;  louvre shutter after cutting hole on wall  &amp; mending good the damages of following diameter:                                                                                  30 cm (12")</t>
  </si>
  <si>
    <t>Cum</t>
  </si>
  <si>
    <t>Stripping off worn out plaster and raking out joints of walls, celings etc. upto any height and in any floor including removing rubbish within a lead of 75m as directed</t>
  </si>
  <si>
    <t>sqm</t>
  </si>
  <si>
    <t>Cleaning and removing conservancy garbage mixed with rubbish &amp; other filthy materials from the road side flank, drain and compound including sutting, loading, unloading to and from truck or cart by Mathor labour &amp; removing the same to any distance.</t>
  </si>
  <si>
    <t>Surface Dressing of the ground in any kind of soil including removing vegetation inequalities not exceeding 15 cm depth and disposal of the rubbish within a lead upto 75 m as directed.</t>
  </si>
  <si>
    <t>Uprooting and removing plants from the surface of walls parapet etc and making good damages. (Repairing of damages to be paid separately).
(a) Small plant of girth of exposed stem upto 75 mm. lift upto 6 mtr.</t>
  </si>
  <si>
    <t>cum</t>
  </si>
  <si>
    <t>Dismantling artificial stone flooring upto 50 mm. thick by carefully chiselling without damaging the base and removing rubbish as directed within a lead of 75 m. a) In ground floor including roof.
(A) AT GROUND FLOOR</t>
  </si>
  <si>
    <t xml:space="preserve">Applying 2 coats of bonding agent with synthetic multifunctional rubber emulsion having adhesive and water proofing properties by mixing with water in proportion (1 bonding agent : 4 water : 6 cement) as per Manufacturer's specification. For Water Proofing </t>
  </si>
  <si>
    <t>SqM</t>
  </si>
  <si>
    <t xml:space="preserve">Applying epoxy based reactive joining agent for joining the old concrete with fresh concrete to be applied within manufacturer's specified time as per manufacturers specification. (0.4 Kg / m² of concrete surface).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</si>
  <si>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15mm thick plaster INSIDE
(A) AT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</si>
  <si>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20mm thick plaster  OUTSIDE
(A) AT GROUND FLOOR</t>
  </si>
  <si>
    <t>Neat cement punning about 1.5mm thick in wall,dado,window sill,floor etc. NOTE:Cement 0.152 cu.m per100 sq.m.</t>
  </si>
  <si>
    <t>Priming one coat  on steel or other metal surface with synthetic oil bound primer of approved quality including smoothening surfaces by sand papering etc.
(A) AT GROUND FLOOR</t>
  </si>
  <si>
    <t>Painting with best quality synthetic enamel paint of approved make and brand including smoothening surface by sand papering etc. including using of approved putty etc. on the surface, if necessary .
On Steel and other  Metal Surface .Two coat  with any shade except white.With super gloss (hi-gloss) -
(A) AT GROUND FLOOR</t>
  </si>
  <si>
    <t>Priming one coat on timber or plastered surface with synthetic oil bound primer of approved quality including smoothening surfaces by sand papering etc.
(A) AT GROUND FLOOR</t>
  </si>
  <si>
    <t>Painting with best quality synthetic enamel paint of approved make and brand including smoothening surface by sand papering etc. including using of approved putty etc. on the surface, if necessary :(a) On timber or plastered surface.
With super gloss (hi-gloss) -(iv) Two coats (with any shade except white)
(A) AT GROUND FLOOR</t>
  </si>
  <si>
    <t>Supplying, fitting and fixing Black Stone slab used in Kitchen slab, alcove, wardrobe etc. laid and jointed with necessary adhesive Cement mortar (1:2) including grinding or polishing as per direction of Engineer-in -Charge in Ground Floor.(a) Slab Thickness 20 to 25 mm
(A) AT GROUND FLOOR</t>
  </si>
  <si>
    <t>Sq.M</t>
  </si>
  <si>
    <t>Wood work in door and window frame fitted and fixed in position complete including a protective coat of painting at the contact surface of the frame exluding cost of concrete, Iron Butt Hinges and M.S clamps. (The quantum should be correted upto three decimals).
(c) Sal Siliguri
(A) AT GROUND FLOOR</t>
  </si>
  <si>
    <t>CuM.</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</si>
  <si>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floor.(a) 32 mm thick shutters (single leaf)
(A) AT GROUND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</si>
  <si>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(ii) 25 mm thick
(A) AT GROUND FLOOR</t>
  </si>
  <si>
    <t>Mtr.</t>
  </si>
  <si>
    <t>Qntl</t>
  </si>
  <si>
    <t>SQM</t>
  </si>
  <si>
    <t>Anodised aliminium D-type handle of approved quality manufactured from extruded section conforming to I.S. specification (I.S. 230/72) fitted and fixed complete:(a) With continuous plate base (Hexagonal / Round rod)
 (v) 125 mm grip x 12 mm dia rod.</t>
  </si>
  <si>
    <t>Supplying, fitting and fixing M.S. clamps for door and window frame made of flat bent bar, end bifurcated with necessary screws etc. by cement concrete(1:2:4) as per direction. (Cost of concrete will be paid separately).
 40mm X 6mm, 250mm Length</t>
  </si>
  <si>
    <t>Iron butt hinges of approved quality fitted and fixed with steel screws, with ISI mark 
100mm X 50mm X 1.25mm</t>
  </si>
  <si>
    <t xml:space="preserve">Door stopper.(Brass)
</t>
  </si>
  <si>
    <t>Anodised aluminium barrel / tower /socket bolt (full covered) of approved manufractured from extructed section conforming to I.S. 204/74 fitted with cadmium plated screws. 
200mm long x 10mm dia. bolt.</t>
  </si>
  <si>
    <t>Taking out old iron higes and fitting, fixing the same with new steel screws
e) 100mm. Long butt hinge.</t>
  </si>
  <si>
    <t>Supplying bubble free float glass of approved make and brand conforming to IS: 2835-1987.
 ii) 4mm thick coloured / tinted / smoke glass.</t>
  </si>
  <si>
    <t>SqM.</t>
  </si>
  <si>
    <t>Ordinary Cement concrete (mix 1:2:4) with graded stone chips (20mm nominal size) excluding shuttering and reinforcement,if any, in gound floor as per
relevant IS codes
River bazree</t>
  </si>
  <si>
    <t>Chromium plated Bib Cock (angular shape with wall flange) (Equivalent to Code No. 5037 &amp; Model - Florentine of Jaquar or similar brand).</t>
  </si>
  <si>
    <t>Chromium plated angular Stop Cock with wall flange (Equivalent to Code No. 5053 &amp; Model - Florentine of Jaquar or similar brand).</t>
  </si>
  <si>
    <t>M.T</t>
  </si>
  <si>
    <t>Brick work with 1st class bricks in cement mortar (1:4)
(a) In foundation and plinth</t>
  </si>
  <si>
    <t>Labour for taking out door and window frame including shutter for repair orreplacement of different parts of the frame &amp; refixing the same including mendinggood all damaes complete. (Concrete and brick work for mending damage will bepaid separately)
(a) Upto area 2.5 Sq.m
(A) AT GROUND FLOOR</t>
  </si>
  <si>
    <t>Labour for Chipping of concrete surface before taking up
Plastering work.</t>
  </si>
  <si>
    <t>Closing gap between door and window frame and jambs withcement mortar (1:3) including removing old mortar (throughoutentire surface of contact) and cleaning the joint. (Cement 0.012Cu.m/100 Mtr.)</t>
  </si>
  <si>
    <t>Rmt</t>
  </si>
  <si>
    <t>nos.</t>
  </si>
  <si>
    <t>Cutting Channel of size (40 mm x 40 mm) on masonry wall byElectric operated cutting machine incl. supplying &amp; fixingheavy gauge 19 mm, 3 mm thick Polythene pipe by means ofanchoring chemical (Hilti/Sika) and GI 'U' hooks of 8 SWGincl. supplying and drawing 18 SWG GI wire as Fish wire andmending good damages to original finish by using own toolsand tackles</t>
  </si>
  <si>
    <t>Distn. wiring in 22/0.3 (1.5 sqmm) single core stranded 'FR' PVC insulated &amp; unsheathed single core stranded copper wire (Brand approved by EIC) in 19 mm bore, 3 mm thick polythen pipe complete with all accessories embedded in wall to 240 V 6A 5 pin plug point incl. S&amp;F 240 V 6A 3 pin Modular type plug socket &amp; Modular type switch (Brand approved by EIC) incl. S&amp;F earth continuity wire, fixed on 4 Module GI switchboard with 3/4 Module top cover plate flushed in wall incl. mending good damages to original finish
a) on board</t>
  </si>
  <si>
    <t>Distn. wiring in 22/0.3 (1.5 sqmm) single core stranded 'FR' PVC insulated &amp; unsheathed single core stranded copper wire (Brand approved by EIC) in 19 mm bore, 3 mm thick polythen pipe complete with all accessories embedded in wall to 240 V 6A 5 pin plug point incl. S&amp;F 240 V 6A 3 pin Modular type plug socket &amp; Modular type switch (Brand approved by EIC) incl. S&amp;F earth continuity wire, fixed on 4 Module GI switchboard with 3/4 Module top cover plate flushed in wall incl. mending good damages to original finish
b) Ave 4.5 mtr</t>
  </si>
  <si>
    <t>Supply &amp; Fixing 240V, Modular Socket (2 Module) type fan regulator (Step type) (Brand approved by EIC) on existing Modular GI switch board with top cover plate incl. making necy. connections etc.</t>
  </si>
  <si>
    <t>Supply &amp; Fixing 240 V, 16 A, 3 pin Modular type Power plug socket (Cabtree) with 16A Modular type socket (Cabtree) with 16A Modular type switch, without plug top on 4 Module GI Modular type switch board with top cover plate flushed in wall incl. S&amp;F switch board and cover plate and making necy. connections</t>
  </si>
  <si>
    <t>Fixing only single /twin fluorescent light fitting complete with all accessories directly on wall/ceiling/HW round block and suitable size of MS fastener</t>
  </si>
  <si>
    <t>Supplying &amp; Fixing bulk head light fitting (Havells make) with diecast aluminium housing &amp; frosted glass on wall/ceiling incl. S&amp;F8watt CFL   complete set.</t>
  </si>
  <si>
    <t>Earthing the installation by 50 mm dia. G.I. Pipe (ISI-M) of 3.64 mtr. Long driven to an depth of 3.65 mtr. Below the ground level including S/F 1X4 SWG. G.I. Earth wire (4 mtr. Long) with nuts bolts &amp; washers.</t>
  </si>
  <si>
    <t xml:space="preserve">Supply  4' single LED type tube light   fitting complete with all acessaries directly on ceiling  with HW round block &amp; suitable size of MS fastener (Crompton, cat no - DIJB12LT8-20, LLT8-20)     </t>
  </si>
  <si>
    <t>Supply of 425 mm (12") sweep heavy duty exhaust fan (EPC/ Crompton)</t>
  </si>
  <si>
    <t>Supply &amp; fixing  3W LED night Lamp (Crompton/Philps) for batten light points</t>
  </si>
  <si>
    <t>item</t>
  </si>
  <si>
    <t>Set</t>
  </si>
  <si>
    <t>Supply &amp; fixing of 1200mm sweep Ceiling Fan (Orient,New Bridge, White) or equivalent as approved by the EIC,complete with all acessaries Incl S/F necy copper flex wire.</t>
  </si>
  <si>
    <t>Removal of rubbish,earth etc. from the working site and disposal of the same beyond the compound, in conformity with the Municipal / Corporation Rules for such disposal, loading into truck and cleaning the site in all respect as per direction of Engineer in charge</t>
  </si>
  <si>
    <t>Dismantling all types of plain cement concrete works, stacking serviceable materials at site and removing rubbish as directed within a lead of 75 m. upto 150 mm thick.
(A) AT GROUND FLOOR</t>
  </si>
  <si>
    <t>Dismantling all types of masonry excepting cement concrete plain or reinforced, stacking serviceable materials at site and removing rubbish as directed within a lead of 75 m.
(A) AT GROUND FLOOR</t>
  </si>
  <si>
    <t>Extra rate for careful dismantling and recovering at least 150 no of useable bricks per cum.</t>
  </si>
  <si>
    <t>Repairing cracks in floor with cement mortar (1:2) with necessary pigment to match with existing works, including prior cutting and cleaning the cracks as directed</t>
  </si>
  <si>
    <t>Removing old paint from blistered painted surface of steel or other metalby chipping including scraping and cleaning and exposing the originalsurface</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</si>
  <si>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c/ With 1:4 cement mortar  10 mm thick plaster. Ceiling Plaster
(A) AT GROUND FLOOR</t>
  </si>
  <si>
    <t>Colour washing with "ELLA" with a coat of white wash priming including cleaning and smoothening surface thoroughly : 
(i) Internal (all floors)
(b) Two coats</t>
  </si>
  <si>
    <t xml:space="preserve"> White washing including cleaning and smoothening surface thoroughly
All floors :
(b) Two coats (to be done on specific instruction).</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</si>
  <si>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(A) AT GROUND FLOOR</t>
  </si>
  <si>
    <t>Extra cost of labour for pre finish and pre moulded nosing to treads of steps,railing,window sil etc of kota stone.</t>
  </si>
  <si>
    <t>Rm</t>
  </si>
  <si>
    <t xml:space="preserve">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(ii) 66mm x 70mm
(A) AT GROUND FLOOR
</t>
  </si>
  <si>
    <t>M.S.or W.I. Ornamental grill of approved design joints continuously welded with M.S, W.I. Flats and bars of windows, railing etc. fitted and fixed with necessary screws and lugs in ground floor.
(ii) Grill weighing above 10 Kg. /sq.mtr and up to 16 Kg. /sq. Mtr
(A) AT GROUND FLOOR</t>
  </si>
  <si>
    <t>Iron hasp bolt of approved quality fitted and fixed complete (oxidised) with 16mm dia rod with centre bolt and round fitting. 250 mm long.</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</si>
  <si>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100 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</si>
  <si>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(b) For Concealed work
20 mm</t>
  </si>
  <si>
    <t>Supply of UPVC pipes (B Type) &amp; fittings conforming to IS-13592-1992
(B) Fittings
(ii) Door Tee (110 mm)</t>
  </si>
  <si>
    <t>Supply of UPVC pipes (B Type) &amp; fittings conforming to IS-13592-1992
(B) Fittings
(iv) Door Bend T.S  110 mm</t>
  </si>
  <si>
    <t>Supply of UPVC pipes (B Type) &amp; fittings conforming to IS-13592-1992
(B) Fittings
(v) Plain Tee 110 mm</t>
  </si>
  <si>
    <t>Supply of UPVC pipes (B Type) &amp; fittings conforming to IS-13592-1992
(B) Fittings
(vii) Pipe Clip 110 mm</t>
  </si>
  <si>
    <t>Supply of UPVC pipes (B Type) &amp; fittings conforming to IS-13592-1992
(B) Fittings
(vii) Vent Cowl 110mm</t>
  </si>
  <si>
    <t>Supplying, fitting and fixing white vitreous china best quality approved make  wash basin with C.I. brackets on 75 mm X 75 mm wooden blocks, C.P. waste fittings of 32 mm dia., one approved quality brass C.P. pillar cock of 15 mm dia., C.P. chain with rubber plug of 32 mm dia., approved quality  P.V.C. waste pipe with C.P. nut  32 mm dia., 900 mm long approved quality P.V.C. connection pipe with heavy brass C.P. nut including mending good all damages and painting the brackets with two coats of approved paint.
i)   450 mm X 300 mm size</t>
  </si>
  <si>
    <t>Supplying, fitting and fixing approved brand 32 mm dia. P.V.C. waste pipe, with coupling at one end fitted with necessary clamps. 
 1050 mm long</t>
  </si>
  <si>
    <t>Supplying,fitting and fixing approved brand P.V.C. CONNECTOR white flexible, with both ends coupling with heavy brass C.P. nut, 15 mm dia.
(iii) 600 mm long</t>
  </si>
  <si>
    <t>Supplying, fitting and fixing pillar cock of approved make.
a) (ii) CP Pillar Cock Super Deluxe with Aerator - 15 mm. (Equivalent to Code No. 508 &amp; Model No. Tropical / Sumthing Special of ESSCO or similar brand).</t>
  </si>
  <si>
    <t>Supplying, fitting and fixing towel rail with two brackets.
 (a) (ii)C.P. over brass (iii) 25 mm dia. and 750 mm long</t>
  </si>
  <si>
    <t>Supplying, fitting and fixing liquid soap container.(c) Fibre glass.</t>
  </si>
  <si>
    <t>Supplying, fitting and fixing best quality Indian make mirror 5.5 mm thick with silvering as per I.S.I. specifications supported on fibre glass frame of any colour, frame size 
550 mm X 400 mm</t>
  </si>
  <si>
    <t>Supplying, fitting and fixing C.I. round grating.
 (ii)  150 mm</t>
  </si>
  <si>
    <t>Chromium plated round shower with revolving joint 100 mm dia with rubid cleaning system (Equivalent to Code No. 542(N) &amp; Model - Tropical / Sumthing Special of ESSCO or similar brand).</t>
  </si>
  <si>
    <t>Dismantling Orissa pattern W.C. including taking out of base concrete, if necessary, complete</t>
  </si>
  <si>
    <t>Supplying, fitting and fixing Orissa pattern water closet in white glazed vitreous chinaware of approved make in position complete excluding 'P' or 'S' trap (excluding cost of concrete for fixing).
(i) 580 mm X 440 mm</t>
  </si>
  <si>
    <t>Supplying P.V.C. water storage tank of approved quality with closed top with lid (Black) - Multilayer 
(f) 2000 litre capacity</t>
  </si>
  <si>
    <t>Labour for hoisting plastic water storage tank. 
(f) 2000 litre capacity</t>
  </si>
  <si>
    <t>Galvanised corrugated iron sheet work (excluding the supporting frame work) fitted and fixed with 10 mm. dia J or L hook-bolts, limpet and bitumen washers and putty complete with 150 mm. end lap and one corrugation minimum side lap. (Payment to be made on area of finished work)(GCI sheet to be supplied by contractor)
   (i) In Roof: 
c) With 0.80 mm thick sheet</t>
  </si>
  <si>
    <t xml:space="preserve"> Controlled Cement concrete with well graded stone chips (20 mm graded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 [using concrete mixture]    M 20 Grade 
(ii ) N.B. Variety (Stone Metal)</t>
  </si>
  <si>
    <t xml:space="preserve"> Application of priming coat for standard bituminous waterproofing treatment over flat roof with Bitumen primer of approved brand fufilling the provision of I.S. 1346 - 1991 &amp; 3384 - 1986 applied @ 0.27 Liters /Sq.m. over clean and prepared roof surface complete as per satisfaction of the Engineer - in - Charge.
All Floor -</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</si>
  <si>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In ground floor. 3 mm. thick topping (High polishing grinding on this item is not permitted with ordinary cement). Using grey cement 
   (ii)  25 mm. Thick</t>
  </si>
  <si>
    <r>
      <rPr>
        <b/>
        <u val="single"/>
        <sz val="11"/>
        <rFont val="Arial"/>
        <family val="2"/>
      </rPr>
      <t>ELECTRICAL (SCHEDULE ITEM)</t>
    </r>
    <r>
      <rPr>
        <sz val="11"/>
        <rFont val="Arial"/>
        <family val="2"/>
      </rPr>
      <t xml:space="preserve">
S &amp; F 240V, 32A DP main switch on flat iron frame (make Havells) on wall with nuts bolts etc. incl. S &amp; F 2 nos DIN type HRC fuse.</t>
    </r>
  </si>
  <si>
    <t>Supply &amp; fixing SPN MCB DB (2+8) WAY (Make legrand/ Seimens/ABB) with S.S. Enclosure concealed in wall after cutting wall &amp; mending good the damages &amp; earthing attachment comprising with the following:                                                                                             a) 40 A DP isolator - 1 No.                                                                                                      b) 6 to 16 A range SPMCB - 8 Nos.</t>
  </si>
  <si>
    <t>Supply and fixing 1.1 KV grade single core stranded FR PVC insulated &amp;unsheted single core stranded copper wire in the prelaid polythene pipe and by the prelaid polythene pipe and by the prelaid GI fish wire and making nece connection
3x1.5 sqmm</t>
  </si>
  <si>
    <t xml:space="preserve">Supply and fixing 1.1 KV grade single core stranded FR PVC insulated &amp;unsheted single core stranded copper wire in the prelaid polythene pipe and by the prelaid polythene pipe and by the prelaid GI fish wire and making nece connection
(2x2.5+1x1.5) sq mm         </t>
  </si>
  <si>
    <t>Supply and fixing 1.1 KV grade single core stranded FR PVC insulated &amp;unsheted single core stranded copper wire in the prelaid polythene pipe and by the prelaid polythene pipe and by the prelaid GI fish wire and making nece connection
 2 X 4 + 1 X 2.5 Sqmm.(SPN )</t>
  </si>
  <si>
    <t>Laying only cable up to 50 sqmm through open massenary trench</t>
  </si>
  <si>
    <t>Suppply and laying  no 10 swg GI wire</t>
  </si>
  <si>
    <t>Laying of cable upto 2 core 25 sqmm on wall/surface incl. S &amp; FMS saddles with earthing attachment in 10 SWG GI (Hot Dip)Wire, making holes etc. as necy. mending good damages and Panting (2core 6sq. Mm).</t>
  </si>
  <si>
    <t>S &amp; F compression type cable gland complete with brass gland, brass ring, rubber ring  for dust &amp; moisture proof entry of PVC armoured cable &amp; finishing end of the same as per GS for the 2 core 10 sqmm cable</t>
  </si>
  <si>
    <t xml:space="preserve">Supply &amp; fixing of 1 nos of 240V 32A DP MCB (Legrand) in 2-way DP SS enclosure (Legrand) incl earthing attachment. </t>
  </si>
  <si>
    <t>Distn. wiring in 22/0.3 (1.5 sqmm) single core stranded 'FR' PVC insulated &amp; unsheathed single core stranded copper wire (Brand approved by EIC) in 20mm pvc rigid conduct only celling portion and reamining portion concealed in 19 mm bore, 3 mm thick polythen pipe complete with all accessories embedded in wall to light/fan/call bell points with Modular type switch (Brand approved by EIC) fixed on Modular GI switch board with top cover plate flushed in wall incl. mending good damages to original finish(Ave. run 8mtr.)</t>
  </si>
  <si>
    <r>
      <rPr>
        <b/>
        <u val="single"/>
        <sz val="11"/>
        <rFont val="Arial"/>
        <family val="2"/>
      </rPr>
      <t>ELECTRICAL (NON-SCHEDULE ITEM)</t>
    </r>
    <r>
      <rPr>
        <sz val="11"/>
        <rFont val="Arial"/>
        <family val="2"/>
      </rPr>
      <t xml:space="preserve">
Dismantling the existing damaged wiring including switches, distribution bords etc. with all accessories from wall/ roof  as  directed by the EIC. 
</t>
    </r>
  </si>
  <si>
    <t xml:space="preserve">Supply &amp; delevery of 1.1 Kv grade XLPE Aluminium armoured cable(make Gloster/Nicco/Havells) 2 core 6 sq mm cable
</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</si>
  <si>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</si>
  <si>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</si>
  <si>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</si>
  <si>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</si>
  <si>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</si>
  <si>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</si>
  <si>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</si>
  <si>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</si>
  <si>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</si>
  <si>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</si>
  <si>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Name of Work:  Upgradation, repairing &amp; renovation of House Guard, Security &amp; Driver Barrack and Toilets Blocks under Inspector General of Police, North Bengal Region, Siliguri.</t>
  </si>
  <si>
    <t>Labour for setting Kota / Dungri stone slabs in cement mortar (1:2) including necessary underlay of mortar (1:2).</t>
  </si>
  <si>
    <t>Extra cost of labour for grinding Kota Stone Floor in treads and riser of Steps.</t>
  </si>
  <si>
    <t>Reinforcement for reinforced concrete work in all sorts of structuresincluding distribution bars, stirrups, binders etc initial straightening andremoval of loose rust (if necessary), cutting to requisite length, hooking bending to correct shape, placing in proper position andbinding with 16gauge black annealed wire at every intersection, complete as per drawingand direction.</t>
  </si>
  <si>
    <t>Hire and labour charges for shuttering with centering and necessary stagingupto 4 m using approved stout props and thick hard wood planks of approved thickness with required bracing for concrete slabs, beams and columns,lintels curved or straight including fitting, fixing and striking out aftercompletion of works (upto roof of ground floor)
(a) 25 mm to 30 mm thick wooden shuttering as per decision &amp; direction ofengineer in-charge</t>
  </si>
  <si>
    <t xml:space="preserve">Tender Inviting Authority: The Additional Chief Engineer, W.B.P.H&amp;.I.D.Corpn. Ltd. </t>
  </si>
  <si>
    <t>Contract No:  WBPHIDCL/ACE/NIT- 115(e)/2018-2019 (2nd Call) For Sl. No. 3</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</si>
</sst>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
    <numFmt numFmtId="182" formatCode="0.000"/>
    <numFmt numFmtId="183" formatCode="0.0000%"/>
    <numFmt numFmtId="184" formatCode="0.00000"/>
    <numFmt numFmtId="185" formatCode="0.0000000"/>
    <numFmt numFmtId="186" formatCode="0.000000"/>
    <numFmt numFmtId="187" formatCode="_ * #,##0.000_ ;_ * \-#,##0.000_ ;_ * &quot;-&quot;??_ ;_ @_ "/>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1"/>
      <color indexed="16"/>
      <name val="Arial"/>
      <family val="2"/>
    </font>
    <font>
      <b/>
      <sz val="14"/>
      <color indexed="17"/>
      <name val="Arial"/>
      <family val="2"/>
    </font>
    <font>
      <sz val="10"/>
      <color indexed="8"/>
      <name val="Courier New"/>
      <family val="3"/>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1"/>
      <color rgb="FF800000"/>
      <name val="Arial"/>
      <family val="2"/>
    </font>
    <font>
      <b/>
      <sz val="14"/>
      <color theme="6" tint="-0.4999699890613556"/>
      <name val="Arial"/>
      <family val="2"/>
    </font>
    <font>
      <sz val="10"/>
      <color rgb="FF000000"/>
      <name val="Courier New"/>
      <family val="3"/>
    </font>
    <font>
      <sz val="11"/>
      <color theme="1"/>
      <name val="Arial"/>
      <family val="2"/>
    </font>
    <font>
      <b/>
      <u val="single"/>
      <sz val="16"/>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right/>
      <top style="thin"/>
      <bottom style="thin"/>
    </border>
    <border>
      <left>
        <color indexed="63"/>
      </left>
      <right style="thin"/>
      <top style="thin"/>
      <bottom>
        <color indexed="63"/>
      </bottom>
    </border>
    <border>
      <left style="thin"/>
      <right/>
      <top>
        <color indexed="63"/>
      </top>
      <bottom style="thin"/>
    </border>
    <border>
      <left style="thin"/>
      <right/>
      <top>
        <color indexed="63"/>
      </top>
      <bottom/>
    </border>
    <border>
      <left>
        <color indexed="63"/>
      </left>
      <right>
        <color indexed="63"/>
      </right>
      <top>
        <color indexed="63"/>
      </top>
      <bottom style="thin"/>
    </border>
    <border>
      <left/>
      <right style="thin"/>
      <top>
        <color indexed="63"/>
      </top>
      <bottom style="thin"/>
    </border>
    <border>
      <left/>
      <right style="thin"/>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27">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64"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61" applyNumberFormat="1" applyFont="1" applyFill="1" applyBorder="1" applyAlignment="1" applyProtection="1">
      <alignment horizontal="center" vertical="center"/>
      <protection/>
    </xf>
    <xf numFmtId="0" fontId="2" fillId="0" borderId="14" xfId="61" applyNumberFormat="1" applyFont="1" applyFill="1" applyBorder="1" applyAlignment="1" applyProtection="1">
      <alignment horizontal="left" vertical="top" wrapText="1"/>
      <protection/>
    </xf>
    <xf numFmtId="0" fontId="2" fillId="0" borderId="13" xfId="61" applyNumberFormat="1" applyFont="1" applyFill="1" applyBorder="1" applyAlignment="1">
      <alignment horizontal="center" vertical="top" wrapText="1"/>
      <protection/>
    </xf>
    <xf numFmtId="0" fontId="67" fillId="0" borderId="10" xfId="61" applyNumberFormat="1" applyFont="1" applyFill="1" applyBorder="1" applyAlignment="1">
      <alignment vertical="top" wrapText="1"/>
      <protection/>
    </xf>
    <xf numFmtId="0" fontId="3" fillId="0" borderId="11" xfId="61" applyNumberFormat="1" applyFont="1" applyFill="1" applyBorder="1" applyAlignment="1">
      <alignment horizontal="center" vertical="top"/>
      <protection/>
    </xf>
    <xf numFmtId="0" fontId="2" fillId="0" borderId="11" xfId="61" applyNumberFormat="1" applyFont="1" applyFill="1" applyBorder="1" applyAlignment="1">
      <alignment vertical="top" wrapText="1"/>
      <protection/>
    </xf>
    <xf numFmtId="180" fontId="3" fillId="0" borderId="11" xfId="61" applyNumberFormat="1" applyFont="1" applyFill="1" applyBorder="1" applyAlignment="1">
      <alignment vertical="top"/>
      <protection/>
    </xf>
    <xf numFmtId="0" fontId="3" fillId="0" borderId="11" xfId="61"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180" fontId="2" fillId="0" borderId="16" xfId="61" applyNumberFormat="1" applyFont="1" applyFill="1" applyBorder="1" applyAlignment="1">
      <alignment horizontal="right" vertical="top"/>
      <protection/>
    </xf>
    <xf numFmtId="0" fontId="3" fillId="0" borderId="11" xfId="61" applyNumberFormat="1" applyFont="1" applyFill="1" applyBorder="1" applyAlignment="1">
      <alignment vertical="top" wrapText="1"/>
      <protection/>
    </xf>
    <xf numFmtId="0" fontId="2" fillId="0" borderId="11" xfId="61" applyNumberFormat="1" applyFont="1" applyFill="1" applyBorder="1" applyAlignment="1">
      <alignment horizontal="left" vertical="top"/>
      <protection/>
    </xf>
    <xf numFmtId="0" fontId="2" fillId="0" borderId="14" xfId="61" applyNumberFormat="1" applyFont="1" applyFill="1" applyBorder="1" applyAlignment="1">
      <alignment horizontal="left" vertical="top"/>
      <protection/>
    </xf>
    <xf numFmtId="0" fontId="2" fillId="0" borderId="17" xfId="61" applyNumberFormat="1" applyFont="1" applyFill="1" applyBorder="1" applyAlignment="1">
      <alignment horizontal="left" vertical="top"/>
      <protection/>
    </xf>
    <xf numFmtId="0" fontId="14" fillId="0" borderId="10" xfId="61" applyNumberFormat="1" applyFont="1" applyFill="1" applyBorder="1" applyAlignment="1" applyProtection="1">
      <alignment vertical="center" wrapText="1"/>
      <protection locked="0"/>
    </xf>
    <xf numFmtId="0" fontId="68" fillId="33" borderId="10" xfId="61" applyNumberFormat="1" applyFont="1" applyFill="1" applyBorder="1" applyAlignment="1" applyProtection="1">
      <alignment vertical="center" wrapText="1"/>
      <protection locked="0"/>
    </xf>
    <xf numFmtId="183" fontId="69" fillId="33" borderId="10" xfId="66" applyNumberFormat="1" applyFont="1" applyFill="1" applyBorder="1" applyAlignment="1" applyProtection="1">
      <alignment horizontal="center" vertical="center"/>
      <protection locked="0"/>
    </xf>
    <xf numFmtId="0" fontId="64" fillId="0" borderId="10" xfId="61" applyNumberFormat="1" applyFont="1" applyFill="1" applyBorder="1" applyAlignment="1">
      <alignment vertical="top"/>
      <protection/>
    </xf>
    <xf numFmtId="0" fontId="13" fillId="0" borderId="10" xfId="61" applyNumberFormat="1" applyFont="1" applyFill="1" applyBorder="1" applyAlignment="1" applyProtection="1">
      <alignment vertical="center" wrapText="1"/>
      <protection locked="0"/>
    </xf>
    <xf numFmtId="0" fontId="13" fillId="0" borderId="10" xfId="66" applyNumberFormat="1" applyFont="1" applyFill="1" applyBorder="1" applyAlignment="1" applyProtection="1">
      <alignment vertical="center" wrapText="1"/>
      <protection locked="0"/>
    </xf>
    <xf numFmtId="0" fontId="14" fillId="0" borderId="10" xfId="61" applyNumberFormat="1" applyFont="1" applyFill="1" applyBorder="1" applyAlignment="1" applyProtection="1">
      <alignment vertical="center" wrapText="1"/>
      <protection/>
    </xf>
    <xf numFmtId="180" fontId="70" fillId="0" borderId="11" xfId="61" applyNumberFormat="1" applyFont="1" applyFill="1" applyBorder="1" applyAlignment="1">
      <alignment vertical="top"/>
      <protection/>
    </xf>
    <xf numFmtId="0" fontId="11" fillId="0" borderId="0" xfId="61" applyNumberFormat="1" applyFill="1">
      <alignment/>
      <protection/>
    </xf>
    <xf numFmtId="180" fontId="6" fillId="0" borderId="18" xfId="61" applyNumberFormat="1" applyFont="1" applyFill="1" applyBorder="1" applyAlignment="1">
      <alignment horizontal="right" vertical="top"/>
      <protection/>
    </xf>
    <xf numFmtId="0" fontId="2" fillId="34" borderId="16" xfId="61" applyNumberFormat="1" applyFont="1" applyFill="1" applyBorder="1" applyAlignment="1">
      <alignment horizontal="right" vertical="top"/>
      <protection/>
    </xf>
    <xf numFmtId="2" fontId="3" fillId="0" borderId="11" xfId="44" applyNumberFormat="1" applyFont="1" applyFill="1" applyBorder="1" applyAlignment="1">
      <alignment horizontal="center" vertical="center"/>
    </xf>
    <xf numFmtId="0" fontId="2" fillId="0" borderId="11" xfId="57" applyNumberFormat="1" applyFont="1" applyFill="1" applyBorder="1" applyAlignment="1" applyProtection="1">
      <alignment horizontal="right" vertical="center"/>
      <protection locked="0"/>
    </xf>
    <xf numFmtId="0" fontId="3" fillId="0" borderId="11" xfId="61"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33"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center" vertical="center" wrapText="1"/>
      <protection locked="0"/>
    </xf>
    <xf numFmtId="0" fontId="3" fillId="0" borderId="11" xfId="61" applyNumberFormat="1" applyFont="1" applyFill="1" applyBorder="1" applyAlignment="1">
      <alignment horizontal="center" vertical="center" wrapText="1"/>
      <protection/>
    </xf>
    <xf numFmtId="2" fontId="3" fillId="0" borderId="11" xfId="0" applyNumberFormat="1" applyFont="1" applyFill="1" applyBorder="1" applyAlignment="1">
      <alignment horizontal="center" vertical="center"/>
    </xf>
    <xf numFmtId="0" fontId="71" fillId="0" borderId="11" xfId="61" applyNumberFormat="1" applyFont="1" applyFill="1" applyBorder="1" applyAlignment="1">
      <alignment horizontal="left" vertical="center" wrapText="1" readingOrder="1"/>
      <protection/>
    </xf>
    <xf numFmtId="179" fontId="3" fillId="0" borderId="11" xfId="42"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0" fontId="3" fillId="0" borderId="11" xfId="57" applyNumberFormat="1" applyFont="1" applyFill="1" applyBorder="1" applyAlignment="1">
      <alignment horizontal="center" vertical="center"/>
      <protection/>
    </xf>
    <xf numFmtId="2" fontId="3" fillId="0" borderId="11" xfId="57" applyNumberFormat="1" applyFont="1" applyFill="1" applyBorder="1" applyAlignment="1">
      <alignment horizontal="center" vertical="center"/>
      <protection/>
    </xf>
    <xf numFmtId="0" fontId="3" fillId="0" borderId="11" xfId="0" applyFont="1" applyFill="1" applyBorder="1" applyAlignment="1">
      <alignment horizontal="center" vertical="center"/>
    </xf>
    <xf numFmtId="2" fontId="3" fillId="0" borderId="0" xfId="0" applyNumberFormat="1" applyFont="1" applyFill="1" applyAlignment="1">
      <alignment horizontal="center" vertical="center"/>
    </xf>
    <xf numFmtId="2" fontId="3" fillId="0" borderId="12" xfId="0" applyNumberFormat="1" applyFont="1" applyFill="1" applyBorder="1" applyAlignment="1">
      <alignment horizontal="center" vertical="center"/>
    </xf>
    <xf numFmtId="0" fontId="2" fillId="0" borderId="12" xfId="61" applyNumberFormat="1" applyFont="1" applyFill="1" applyBorder="1" applyAlignment="1">
      <alignment horizontal="left" vertical="top"/>
      <protection/>
    </xf>
    <xf numFmtId="0" fontId="2" fillId="0" borderId="19" xfId="61" applyNumberFormat="1" applyFont="1" applyFill="1" applyBorder="1" applyAlignment="1">
      <alignment horizontal="left" vertical="top"/>
      <protection/>
    </xf>
    <xf numFmtId="0" fontId="3" fillId="0" borderId="20" xfId="61" applyNumberFormat="1" applyFont="1" applyFill="1" applyBorder="1" applyAlignment="1">
      <alignment vertical="top"/>
      <protection/>
    </xf>
    <xf numFmtId="0" fontId="3" fillId="0" borderId="0" xfId="61" applyNumberFormat="1" applyFont="1" applyFill="1" applyBorder="1" applyAlignment="1">
      <alignment vertical="top"/>
      <protection/>
    </xf>
    <xf numFmtId="0" fontId="6" fillId="0" borderId="21" xfId="61" applyNumberFormat="1" applyFont="1" applyFill="1" applyBorder="1" applyAlignment="1">
      <alignment vertical="top"/>
      <protection/>
    </xf>
    <xf numFmtId="0" fontId="3" fillId="0" borderId="21" xfId="61" applyNumberFormat="1" applyFont="1" applyFill="1" applyBorder="1" applyAlignment="1">
      <alignment vertical="top"/>
      <protection/>
    </xf>
    <xf numFmtId="180" fontId="6" fillId="0" borderId="22" xfId="61" applyNumberFormat="1" applyFont="1" applyFill="1" applyBorder="1" applyAlignment="1">
      <alignment vertical="top"/>
      <protection/>
    </xf>
    <xf numFmtId="0" fontId="3" fillId="0" borderId="12" xfId="61" applyNumberFormat="1" applyFont="1" applyFill="1" applyBorder="1" applyAlignment="1">
      <alignment vertical="top" wrapText="1"/>
      <protection/>
    </xf>
    <xf numFmtId="180" fontId="2" fillId="34" borderId="11" xfId="61" applyNumberFormat="1" applyFont="1" applyFill="1" applyBorder="1" applyAlignment="1">
      <alignment horizontal="center" vertical="center"/>
      <protection/>
    </xf>
    <xf numFmtId="180" fontId="2" fillId="0" borderId="11" xfId="60" applyNumberFormat="1" applyFont="1" applyFill="1" applyBorder="1" applyAlignment="1">
      <alignment horizontal="center" vertical="center"/>
      <protection/>
    </xf>
    <xf numFmtId="2" fontId="6" fillId="0" borderId="12" xfId="61" applyNumberFormat="1" applyFont="1" applyFill="1" applyBorder="1" applyAlignment="1">
      <alignment vertical="top"/>
      <protection/>
    </xf>
    <xf numFmtId="0" fontId="72" fillId="0" borderId="11" xfId="0" applyFont="1" applyFill="1" applyBorder="1" applyAlignment="1">
      <alignment horizontal="left" vertical="top" wrapText="1"/>
    </xf>
    <xf numFmtId="2" fontId="17" fillId="0" borderId="11" xfId="61" applyNumberFormat="1" applyFont="1" applyFill="1" applyBorder="1" applyAlignment="1">
      <alignment horizontal="center" vertical="center"/>
      <protection/>
    </xf>
    <xf numFmtId="0" fontId="72" fillId="0" borderId="11" xfId="0" applyNumberFormat="1" applyFont="1" applyFill="1" applyBorder="1" applyAlignment="1">
      <alignment horizontal="left" vertical="top" wrapText="1"/>
    </xf>
    <xf numFmtId="2" fontId="17" fillId="0" borderId="14" xfId="61" applyNumberFormat="1" applyFont="1" applyFill="1" applyBorder="1" applyAlignment="1">
      <alignment horizontal="center" vertical="center"/>
      <protection/>
    </xf>
    <xf numFmtId="0" fontId="3" fillId="0" borderId="11" xfId="60" applyFont="1" applyFill="1" applyBorder="1" applyAlignment="1">
      <alignment horizontal="justify" vertical="top" wrapText="1"/>
      <protection/>
    </xf>
    <xf numFmtId="182" fontId="72" fillId="0" borderId="11" xfId="0" applyNumberFormat="1" applyFont="1" applyFill="1" applyBorder="1" applyAlignment="1">
      <alignment horizontal="center" vertical="center"/>
    </xf>
    <xf numFmtId="0" fontId="72" fillId="0" borderId="11" xfId="0" applyFont="1" applyFill="1" applyBorder="1" applyAlignment="1">
      <alignment horizontal="center" vertical="center"/>
    </xf>
    <xf numFmtId="2" fontId="72" fillId="0" borderId="11" xfId="0" applyNumberFormat="1" applyFont="1" applyFill="1" applyBorder="1" applyAlignment="1">
      <alignment horizontal="center" vertical="center"/>
    </xf>
    <xf numFmtId="0" fontId="72" fillId="0" borderId="11" xfId="0" applyFont="1" applyFill="1" applyBorder="1" applyAlignment="1">
      <alignment vertical="top" wrapText="1"/>
    </xf>
    <xf numFmtId="0" fontId="72" fillId="0" borderId="11" xfId="0" applyNumberFormat="1" applyFont="1" applyFill="1" applyBorder="1" applyAlignment="1">
      <alignment vertical="top" wrapText="1"/>
    </xf>
    <xf numFmtId="182" fontId="72" fillId="0" borderId="11" xfId="0" applyNumberFormat="1" applyFont="1" applyFill="1" applyBorder="1" applyAlignment="1">
      <alignment horizontal="center" vertical="center" wrapText="1"/>
    </xf>
    <xf numFmtId="2" fontId="72" fillId="0" borderId="11" xfId="0" applyNumberFormat="1" applyFont="1" applyFill="1" applyBorder="1" applyAlignment="1">
      <alignment horizontal="center" vertical="center" wrapText="1"/>
    </xf>
    <xf numFmtId="0" fontId="72" fillId="0" borderId="11" xfId="0" applyFont="1" applyFill="1" applyBorder="1" applyAlignment="1">
      <alignment horizontal="center" vertical="center" wrapText="1"/>
    </xf>
    <xf numFmtId="2" fontId="72" fillId="34" borderId="11" xfId="61" applyNumberFormat="1" applyFont="1" applyFill="1" applyBorder="1" applyAlignment="1">
      <alignment horizontal="center" vertical="center"/>
      <protection/>
    </xf>
    <xf numFmtId="2" fontId="72" fillId="34" borderId="11" xfId="44" applyNumberFormat="1" applyFont="1" applyFill="1" applyBorder="1" applyAlignment="1">
      <alignment horizontal="center" vertical="center"/>
    </xf>
    <xf numFmtId="179" fontId="72" fillId="34" borderId="11" xfId="42" applyNumberFormat="1" applyFont="1" applyFill="1" applyBorder="1" applyAlignment="1">
      <alignment horizontal="center" vertical="center"/>
    </xf>
    <xf numFmtId="2" fontId="72" fillId="34" borderId="11" xfId="0" applyNumberFormat="1" applyFont="1" applyFill="1" applyBorder="1" applyAlignment="1">
      <alignment horizontal="center" vertical="center" wrapText="1"/>
    </xf>
    <xf numFmtId="2" fontId="72" fillId="34" borderId="11" xfId="0" applyNumberFormat="1" applyFont="1" applyFill="1" applyBorder="1" applyAlignment="1">
      <alignment horizontal="center" vertical="center"/>
    </xf>
    <xf numFmtId="2" fontId="72" fillId="34" borderId="11" xfId="59" applyNumberFormat="1" applyFont="1" applyFill="1" applyBorder="1" applyAlignment="1">
      <alignment horizontal="center" vertical="center" wrapText="1"/>
      <protection/>
    </xf>
    <xf numFmtId="2" fontId="72" fillId="0" borderId="11" xfId="0" applyNumberFormat="1" applyFont="1" applyBorder="1" applyAlignment="1">
      <alignment horizontal="center" vertical="center"/>
    </xf>
    <xf numFmtId="180" fontId="72" fillId="0" borderId="11" xfId="0" applyNumberFormat="1" applyFont="1" applyFill="1" applyBorder="1" applyAlignment="1">
      <alignment horizontal="center" vertical="center" wrapText="1"/>
    </xf>
    <xf numFmtId="0" fontId="0" fillId="0" borderId="11" xfId="57" applyNumberFormat="1" applyFill="1" applyBorder="1" applyAlignment="1">
      <alignment horizontal="center" vertical="center"/>
      <protection/>
    </xf>
    <xf numFmtId="0" fontId="72" fillId="0" borderId="11" xfId="0" applyFont="1" applyFill="1" applyBorder="1" applyAlignment="1">
      <alignment horizontal="justify" vertical="top" wrapText="1"/>
    </xf>
    <xf numFmtId="182" fontId="72" fillId="0" borderId="11" xfId="61" applyNumberFormat="1" applyFont="1" applyFill="1" applyBorder="1" applyAlignment="1">
      <alignment horizontal="center" vertical="center"/>
      <protection/>
    </xf>
    <xf numFmtId="0" fontId="72" fillId="0" borderId="11" xfId="57" applyNumberFormat="1" applyFont="1" applyFill="1" applyBorder="1" applyAlignment="1">
      <alignment horizontal="center" vertical="center"/>
      <protection/>
    </xf>
    <xf numFmtId="2" fontId="72" fillId="0" borderId="11" xfId="61" applyNumberFormat="1" applyFont="1" applyFill="1" applyBorder="1" applyAlignment="1">
      <alignment horizontal="center" vertical="center"/>
      <protection/>
    </xf>
    <xf numFmtId="2" fontId="72" fillId="0" borderId="11" xfId="44" applyNumberFormat="1" applyFont="1" applyFill="1" applyBorder="1" applyAlignment="1">
      <alignment horizontal="center" vertical="center"/>
    </xf>
    <xf numFmtId="179" fontId="72" fillId="0" borderId="11" xfId="42" applyNumberFormat="1" applyFont="1" applyFill="1" applyBorder="1" applyAlignment="1">
      <alignment horizontal="center" vertical="center"/>
    </xf>
    <xf numFmtId="0" fontId="72" fillId="0" borderId="11" xfId="57" applyFont="1" applyFill="1" applyBorder="1" applyAlignment="1">
      <alignment horizontal="center" vertical="center"/>
      <protection/>
    </xf>
    <xf numFmtId="0" fontId="72" fillId="0" borderId="11" xfId="59" applyNumberFormat="1" applyFont="1" applyFill="1" applyBorder="1" applyAlignment="1">
      <alignment horizontal="center" vertical="center"/>
      <protection/>
    </xf>
    <xf numFmtId="0" fontId="72" fillId="0" borderId="11" xfId="59" applyFont="1" applyFill="1" applyBorder="1" applyAlignment="1">
      <alignment horizontal="center" vertical="center" wrapText="1"/>
      <protection/>
    </xf>
    <xf numFmtId="2" fontId="72" fillId="0" borderId="11" xfId="59" applyNumberFormat="1" applyFont="1" applyFill="1" applyBorder="1" applyAlignment="1">
      <alignment horizontal="center" vertical="center" wrapText="1"/>
      <protection/>
    </xf>
    <xf numFmtId="0" fontId="6" fillId="0" borderId="14" xfId="61" applyNumberFormat="1" applyFont="1" applyFill="1" applyBorder="1" applyAlignment="1">
      <alignment horizontal="center" vertical="top" wrapText="1"/>
      <protection/>
    </xf>
    <xf numFmtId="0" fontId="6" fillId="0" borderId="17" xfId="61" applyNumberFormat="1" applyFont="1" applyFill="1" applyBorder="1" applyAlignment="1">
      <alignment horizontal="center" vertical="top" wrapText="1"/>
      <protection/>
    </xf>
    <xf numFmtId="0" fontId="6" fillId="0" borderId="23" xfId="61" applyNumberFormat="1" applyFont="1" applyFill="1" applyBorder="1" applyAlignment="1">
      <alignment horizontal="center" vertical="top" wrapText="1"/>
      <protection/>
    </xf>
    <xf numFmtId="0" fontId="2" fillId="0" borderId="14"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2" fillId="0" borderId="23" xfId="57" applyNumberFormat="1" applyFont="1" applyFill="1" applyBorder="1" applyAlignment="1">
      <alignment horizontal="center" vertical="center"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1" xfId="57" applyNumberFormat="1" applyFont="1" applyFill="1" applyBorder="1" applyAlignment="1" applyProtection="1">
      <alignment horizontal="center" wrapText="1"/>
      <protection locked="0"/>
    </xf>
    <xf numFmtId="0" fontId="2" fillId="33" borderId="14" xfId="61" applyNumberFormat="1" applyFont="1" applyFill="1" applyBorder="1" applyAlignment="1" applyProtection="1">
      <alignment horizontal="left" vertical="top"/>
      <protection locked="0"/>
    </xf>
    <xf numFmtId="0" fontId="2" fillId="0" borderId="17" xfId="61" applyNumberFormat="1" applyFont="1" applyFill="1" applyBorder="1" applyAlignment="1" applyProtection="1">
      <alignment horizontal="left" vertical="top"/>
      <protection locked="0"/>
    </xf>
    <xf numFmtId="0" fontId="2" fillId="0" borderId="23" xfId="61"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te" xfId="62"/>
    <cellStyle name="Output" xfId="63"/>
    <cellStyle name="Percent" xfId="64"/>
    <cellStyle name="Percent 2" xfId="65"/>
    <cellStyle name="Percent 3"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17"/>
  <sheetViews>
    <sheetView showGridLines="0" zoomScale="80" zoomScaleNormal="80" zoomScalePageLayoutView="0" workbookViewId="0" topLeftCell="A1">
      <selection activeCell="BC11" sqref="BC11"/>
    </sheetView>
  </sheetViews>
  <sheetFormatPr defaultColWidth="9.140625" defaultRowHeight="15"/>
  <cols>
    <col min="1" max="1" width="13.57421875" style="26" customWidth="1"/>
    <col min="2" max="2" width="50.140625" style="26" customWidth="1"/>
    <col min="3" max="3" width="0.13671875" style="26" hidden="1" customWidth="1"/>
    <col min="4" max="4" width="15.140625" style="26" customWidth="1"/>
    <col min="5" max="5" width="14.140625" style="26" customWidth="1"/>
    <col min="6" max="6" width="15.57421875" style="26" customWidth="1"/>
    <col min="7" max="7" width="14.140625" style="26" hidden="1" customWidth="1"/>
    <col min="8" max="10" width="12.140625" style="26" hidden="1" customWidth="1"/>
    <col min="11" max="11" width="19.57421875" style="26" hidden="1" customWidth="1"/>
    <col min="12" max="12" width="14.28125" style="26" hidden="1" customWidth="1"/>
    <col min="13" max="13" width="17.421875" style="26" hidden="1" customWidth="1"/>
    <col min="14" max="14" width="15.28125" style="51" hidden="1" customWidth="1"/>
    <col min="15" max="15" width="14.28125" style="26" hidden="1" customWidth="1"/>
    <col min="16" max="16" width="17.28125" style="26" hidden="1" customWidth="1"/>
    <col min="17" max="17" width="18.421875" style="26" hidden="1" customWidth="1"/>
    <col min="18" max="18" width="17.421875" style="26" hidden="1" customWidth="1"/>
    <col min="19" max="19" width="14.7109375" style="26" hidden="1" customWidth="1"/>
    <col min="20" max="20" width="14.8515625" style="26" hidden="1" customWidth="1"/>
    <col min="21" max="21" width="16.421875" style="26" hidden="1" customWidth="1"/>
    <col min="22" max="22" width="13.00390625" style="26" hidden="1" customWidth="1"/>
    <col min="23" max="51" width="9.140625" style="26" hidden="1" customWidth="1"/>
    <col min="52" max="52" width="10.28125" style="26" hidden="1" customWidth="1"/>
    <col min="53" max="53" width="21.7109375" style="26" customWidth="1"/>
    <col min="54" max="54" width="18.8515625" style="26" hidden="1" customWidth="1"/>
    <col min="55" max="55" width="50.00390625" style="26" customWidth="1"/>
    <col min="56" max="56" width="9.140625" style="26" hidden="1" customWidth="1"/>
    <col min="57" max="57" width="16.421875" style="26" hidden="1" customWidth="1"/>
    <col min="58" max="58" width="19.421875" style="26" hidden="1" customWidth="1"/>
    <col min="59" max="59" width="22.28125" style="26" hidden="1" customWidth="1"/>
    <col min="60" max="60" width="15.8515625" style="26" hidden="1" customWidth="1"/>
    <col min="61" max="61" width="14.7109375" style="26" hidden="1" customWidth="1"/>
    <col min="62" max="62" width="13.140625" style="26" hidden="1" customWidth="1"/>
    <col min="63" max="63" width="14.8515625" style="26" hidden="1" customWidth="1"/>
    <col min="64" max="64" width="13.28125" style="26" hidden="1" customWidth="1"/>
    <col min="65" max="65" width="9.140625" style="26" hidden="1" customWidth="1"/>
    <col min="66" max="66" width="14.00390625" style="26" hidden="1" customWidth="1"/>
    <col min="67" max="67" width="15.8515625" style="26" hidden="1" customWidth="1"/>
    <col min="68" max="238" width="9.140625" style="26" customWidth="1"/>
    <col min="239" max="243" width="9.140625" style="27" customWidth="1"/>
    <col min="244" max="16384" width="9.140625" style="26" customWidth="1"/>
  </cols>
  <sheetData>
    <row r="1" spans="1:243" s="1" customFormat="1" ht="27" customHeight="1">
      <c r="A1" s="120" t="str">
        <f>B2&amp;" BoQ"</f>
        <v>Percentage BoQ</v>
      </c>
      <c r="B1" s="120"/>
      <c r="C1" s="120"/>
      <c r="D1" s="120"/>
      <c r="E1" s="120"/>
      <c r="F1" s="120"/>
      <c r="G1" s="120"/>
      <c r="H1" s="120"/>
      <c r="I1" s="120"/>
      <c r="J1" s="120"/>
      <c r="K1" s="120"/>
      <c r="L1" s="120"/>
      <c r="O1" s="2"/>
      <c r="P1" s="2"/>
      <c r="Q1" s="3"/>
      <c r="IE1" s="3"/>
      <c r="IF1" s="3"/>
      <c r="IG1" s="3"/>
      <c r="IH1" s="3"/>
      <c r="II1" s="3"/>
    </row>
    <row r="2" spans="1:17" s="1" customFormat="1" ht="25.5" customHeight="1" hidden="1">
      <c r="A2" s="28" t="s">
        <v>4</v>
      </c>
      <c r="B2" s="28" t="s">
        <v>63</v>
      </c>
      <c r="C2" s="28" t="s">
        <v>5</v>
      </c>
      <c r="D2" s="28" t="s">
        <v>6</v>
      </c>
      <c r="E2" s="28" t="s">
        <v>7</v>
      </c>
      <c r="J2" s="4"/>
      <c r="K2" s="4"/>
      <c r="L2" s="4"/>
      <c r="O2" s="2"/>
      <c r="P2" s="2"/>
      <c r="Q2" s="3"/>
    </row>
    <row r="3" spans="1:243" s="1" customFormat="1" ht="30" customHeight="1" hidden="1">
      <c r="A3" s="1" t="s">
        <v>68</v>
      </c>
      <c r="C3" s="1" t="s">
        <v>67</v>
      </c>
      <c r="IE3" s="3"/>
      <c r="IF3" s="3"/>
      <c r="IG3" s="3"/>
      <c r="IH3" s="3"/>
      <c r="II3" s="3"/>
    </row>
    <row r="4" spans="1:243" s="5" customFormat="1" ht="30.75" customHeight="1">
      <c r="A4" s="121" t="s">
        <v>278</v>
      </c>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IE4" s="6"/>
      <c r="IF4" s="6"/>
      <c r="IG4" s="6"/>
      <c r="IH4" s="6"/>
      <c r="II4" s="6"/>
    </row>
    <row r="5" spans="1:243" s="5" customFormat="1" ht="30.75" customHeight="1">
      <c r="A5" s="121" t="s">
        <v>273</v>
      </c>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IE5" s="6"/>
      <c r="IF5" s="6"/>
      <c r="IG5" s="6"/>
      <c r="IH5" s="6"/>
      <c r="II5" s="6"/>
    </row>
    <row r="6" spans="1:243" s="5" customFormat="1" ht="30.75" customHeight="1">
      <c r="A6" s="121" t="s">
        <v>279</v>
      </c>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IE6" s="6"/>
      <c r="IF6" s="6"/>
      <c r="IG6" s="6"/>
      <c r="IH6" s="6"/>
      <c r="II6" s="6"/>
    </row>
    <row r="7" spans="1:243" s="5" customFormat="1" ht="29.25" customHeight="1" hidden="1">
      <c r="A7" s="122" t="s">
        <v>8</v>
      </c>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IE7" s="6"/>
      <c r="IF7" s="6"/>
      <c r="IG7" s="6"/>
      <c r="IH7" s="6"/>
      <c r="II7" s="6"/>
    </row>
    <row r="8" spans="1:243" s="7" customFormat="1" ht="37.5" customHeight="1">
      <c r="A8" s="29" t="s">
        <v>9</v>
      </c>
      <c r="B8" s="123"/>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BC8" s="125"/>
      <c r="IE8" s="8"/>
      <c r="IF8" s="8"/>
      <c r="IG8" s="8"/>
      <c r="IH8" s="8"/>
      <c r="II8" s="8"/>
    </row>
    <row r="9" spans="1:243" s="9" customFormat="1" ht="61.5" customHeight="1">
      <c r="A9" s="117" t="s">
        <v>10</v>
      </c>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9"/>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E10" s="13"/>
      <c r="IF10" s="13"/>
      <c r="IG10" s="13"/>
      <c r="IH10" s="13"/>
      <c r="II10" s="13"/>
    </row>
    <row r="11" spans="1:243" s="12" customFormat="1" ht="94.5" customHeight="1">
      <c r="A11" s="11" t="s">
        <v>0</v>
      </c>
      <c r="B11" s="11" t="s">
        <v>17</v>
      </c>
      <c r="C11" s="11" t="s">
        <v>1</v>
      </c>
      <c r="D11" s="11" t="s">
        <v>18</v>
      </c>
      <c r="E11" s="11" t="s">
        <v>19</v>
      </c>
      <c r="F11" s="11" t="s">
        <v>2</v>
      </c>
      <c r="G11" s="11"/>
      <c r="H11" s="11"/>
      <c r="I11" s="11" t="s">
        <v>20</v>
      </c>
      <c r="J11" s="11" t="s">
        <v>21</v>
      </c>
      <c r="K11" s="11" t="s">
        <v>22</v>
      </c>
      <c r="L11" s="11" t="s">
        <v>23</v>
      </c>
      <c r="M11" s="30"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31" t="s">
        <v>32</v>
      </c>
      <c r="BB11" s="31" t="s">
        <v>32</v>
      </c>
      <c r="BC11" s="31" t="s">
        <v>33</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21" customFormat="1" ht="22.5" customHeight="1">
      <c r="A13" s="32">
        <v>1</v>
      </c>
      <c r="B13" s="33" t="s">
        <v>144</v>
      </c>
      <c r="C13" s="63" t="s">
        <v>34</v>
      </c>
      <c r="D13" s="34"/>
      <c r="E13" s="15"/>
      <c r="F13" s="35"/>
      <c r="G13" s="16"/>
      <c r="H13" s="16"/>
      <c r="I13" s="35"/>
      <c r="J13" s="17"/>
      <c r="K13" s="18"/>
      <c r="L13" s="18"/>
      <c r="M13" s="19"/>
      <c r="N13" s="20"/>
      <c r="O13" s="20"/>
      <c r="P13" s="36"/>
      <c r="Q13" s="20"/>
      <c r="R13" s="20"/>
      <c r="S13" s="36"/>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53"/>
      <c r="BB13" s="38"/>
      <c r="BC13" s="39"/>
      <c r="IE13" s="22">
        <v>1</v>
      </c>
      <c r="IF13" s="22" t="s">
        <v>35</v>
      </c>
      <c r="IG13" s="22" t="s">
        <v>36</v>
      </c>
      <c r="IH13" s="22">
        <v>10</v>
      </c>
      <c r="II13" s="22" t="s">
        <v>37</v>
      </c>
    </row>
    <row r="14" spans="1:243" s="21" customFormat="1" ht="102" customHeight="1">
      <c r="A14" s="32">
        <v>2</v>
      </c>
      <c r="B14" s="104" t="s">
        <v>155</v>
      </c>
      <c r="C14" s="63" t="s">
        <v>38</v>
      </c>
      <c r="D14" s="105">
        <v>25</v>
      </c>
      <c r="E14" s="106" t="s">
        <v>152</v>
      </c>
      <c r="F14" s="107">
        <v>64.048544</v>
      </c>
      <c r="G14" s="65">
        <f>F14*D14</f>
        <v>1601.2136000000003</v>
      </c>
      <c r="H14" s="55"/>
      <c r="I14" s="56" t="s">
        <v>40</v>
      </c>
      <c r="J14" s="57">
        <f>IF(I14="Less(-)",-1,1)</f>
        <v>1</v>
      </c>
      <c r="K14" s="58" t="s">
        <v>64</v>
      </c>
      <c r="L14" s="58" t="s">
        <v>7</v>
      </c>
      <c r="M14" s="59"/>
      <c r="N14" s="55"/>
      <c r="O14" s="55"/>
      <c r="P14" s="60"/>
      <c r="Q14" s="55"/>
      <c r="R14" s="55"/>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79">
        <f>total_amount_ba($B$2,$D$2,D14,F14,J14,K14,M14)</f>
        <v>1601.2136000000003</v>
      </c>
      <c r="BB14" s="80">
        <f>BA14+SUM(N14:AZ14)</f>
        <v>1601.2136000000003</v>
      </c>
      <c r="BC14" s="61" t="str">
        <f>SpellNumber(L14,BB14)</f>
        <v>INR  One Thousand Six Hundred &amp; One  and Paise Twenty One Only</v>
      </c>
      <c r="BE14" s="65">
        <v>1956</v>
      </c>
      <c r="BF14" s="54">
        <v>119.27</v>
      </c>
      <c r="BG14" s="67">
        <f>BF14*1.12*1.01</f>
        <v>134.918224</v>
      </c>
      <c r="BH14" s="67">
        <f>BE14*1.12*1.01</f>
        <v>2212.6272000000004</v>
      </c>
      <c r="BJ14" s="85">
        <v>56.62</v>
      </c>
      <c r="BK14" s="66">
        <f>BJ14*1.2</f>
        <v>67.94399999999999</v>
      </c>
      <c r="BL14" s="67">
        <f>BK14*1.12*1.01</f>
        <v>76.8582528</v>
      </c>
      <c r="BN14" s="95">
        <v>56.62</v>
      </c>
      <c r="BO14" s="67">
        <f>BN14*1.12*1.01</f>
        <v>64.048544</v>
      </c>
      <c r="IE14" s="22">
        <v>1.02</v>
      </c>
      <c r="IF14" s="22" t="s">
        <v>43</v>
      </c>
      <c r="IG14" s="22" t="s">
        <v>44</v>
      </c>
      <c r="IH14" s="22">
        <v>213</v>
      </c>
      <c r="II14" s="22" t="s">
        <v>39</v>
      </c>
    </row>
    <row r="15" spans="1:243" s="21" customFormat="1" ht="91.5" customHeight="1">
      <c r="A15" s="32">
        <v>3</v>
      </c>
      <c r="B15" s="104" t="s">
        <v>156</v>
      </c>
      <c r="C15" s="63" t="s">
        <v>42</v>
      </c>
      <c r="D15" s="105">
        <v>100</v>
      </c>
      <c r="E15" s="106" t="s">
        <v>145</v>
      </c>
      <c r="F15" s="107">
        <v>11.312000000000001</v>
      </c>
      <c r="G15" s="65">
        <f>F15*D15</f>
        <v>1131.2</v>
      </c>
      <c r="H15" s="55"/>
      <c r="I15" s="56" t="s">
        <v>40</v>
      </c>
      <c r="J15" s="57">
        <f>IF(I15="Less(-)",-1,1)</f>
        <v>1</v>
      </c>
      <c r="K15" s="58" t="s">
        <v>64</v>
      </c>
      <c r="L15" s="58" t="s">
        <v>7</v>
      </c>
      <c r="M15" s="59"/>
      <c r="N15" s="55"/>
      <c r="O15" s="55"/>
      <c r="P15" s="60"/>
      <c r="Q15" s="55"/>
      <c r="R15" s="55"/>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79">
        <f>total_amount_ba($B$2,$D$2,D15,F15,J15,K15,M15)</f>
        <v>1131.2</v>
      </c>
      <c r="BB15" s="80">
        <f>BA15+SUM(N15:AZ15)</f>
        <v>1131.2</v>
      </c>
      <c r="BC15" s="61" t="str">
        <f>SpellNumber(L15,BB15)</f>
        <v>INR  One Thousand One Hundred &amp; Thirty One  and Paise Twenty Only</v>
      </c>
      <c r="BE15" s="65">
        <f>BE14+50</f>
        <v>2006</v>
      </c>
      <c r="BF15" s="54">
        <v>192.38</v>
      </c>
      <c r="BG15" s="67">
        <f aca="true" t="shared" si="0" ref="BG15:BG78">BF15*1.12*1.01</f>
        <v>217.620256</v>
      </c>
      <c r="BH15" s="67">
        <f aca="true" t="shared" si="1" ref="BH15:BH78">BE15*1.12*1.01</f>
        <v>2269.1872000000003</v>
      </c>
      <c r="BJ15" s="85">
        <v>21</v>
      </c>
      <c r="BK15" s="66">
        <f>BJ15*1.2</f>
        <v>25.2</v>
      </c>
      <c r="BL15" s="67">
        <f aca="true" t="shared" si="2" ref="BL15:BL78">BK15*1.12*1.01</f>
        <v>28.506240000000002</v>
      </c>
      <c r="BN15" s="95">
        <v>10</v>
      </c>
      <c r="BO15" s="67">
        <f aca="true" t="shared" si="3" ref="BO15:BO78">BN15*1.12*1.01</f>
        <v>11.312000000000001</v>
      </c>
      <c r="IE15" s="22">
        <v>2</v>
      </c>
      <c r="IF15" s="22" t="s">
        <v>35</v>
      </c>
      <c r="IG15" s="22" t="s">
        <v>46</v>
      </c>
      <c r="IH15" s="22">
        <v>10</v>
      </c>
      <c r="II15" s="22" t="s">
        <v>39</v>
      </c>
    </row>
    <row r="16" spans="1:243" s="21" customFormat="1" ht="99.75" customHeight="1">
      <c r="A16" s="32">
        <v>4</v>
      </c>
      <c r="B16" s="104" t="s">
        <v>157</v>
      </c>
      <c r="C16" s="63" t="s">
        <v>45</v>
      </c>
      <c r="D16" s="105">
        <v>10</v>
      </c>
      <c r="E16" s="88" t="s">
        <v>146</v>
      </c>
      <c r="F16" s="107">
        <v>56.56000000000001</v>
      </c>
      <c r="G16" s="65">
        <f aca="true" t="shared" si="4" ref="G16:G29">F16*D16</f>
        <v>565.6000000000001</v>
      </c>
      <c r="H16" s="55"/>
      <c r="I16" s="56" t="s">
        <v>40</v>
      </c>
      <c r="J16" s="57">
        <f aca="true" t="shared" si="5" ref="J16:J78">IF(I16="Less(-)",-1,1)</f>
        <v>1</v>
      </c>
      <c r="K16" s="58" t="s">
        <v>64</v>
      </c>
      <c r="L16" s="58" t="s">
        <v>7</v>
      </c>
      <c r="M16" s="59"/>
      <c r="N16" s="55"/>
      <c r="O16" s="55"/>
      <c r="P16" s="60"/>
      <c r="Q16" s="55"/>
      <c r="R16" s="55"/>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79">
        <f aca="true" t="shared" si="6" ref="BA16:BA78">total_amount_ba($B$2,$D$2,D16,F16,J16,K16,M16)</f>
        <v>565.6000000000001</v>
      </c>
      <c r="BB16" s="80">
        <f aca="true" t="shared" si="7" ref="BB16:BB78">BA16+SUM(N16:AZ16)</f>
        <v>565.6000000000001</v>
      </c>
      <c r="BC16" s="61" t="str">
        <f aca="true" t="shared" si="8" ref="BC16:BC78">SpellNumber(L16,BB16)</f>
        <v>INR  Five Hundred &amp; Sixty Five  and Paise Sixty Only</v>
      </c>
      <c r="BE16" s="65">
        <v>2056</v>
      </c>
      <c r="BF16" s="54">
        <v>24</v>
      </c>
      <c r="BG16" s="67">
        <f t="shared" si="0"/>
        <v>27.1488</v>
      </c>
      <c r="BH16" s="67">
        <f t="shared" si="1"/>
        <v>2325.7472000000002</v>
      </c>
      <c r="BJ16" s="83">
        <v>10</v>
      </c>
      <c r="BK16" s="83">
        <v>10</v>
      </c>
      <c r="BL16" s="67">
        <f t="shared" si="2"/>
        <v>11.312000000000001</v>
      </c>
      <c r="BN16" s="95">
        <v>50</v>
      </c>
      <c r="BO16" s="67">
        <f t="shared" si="3"/>
        <v>56.56000000000001</v>
      </c>
      <c r="IE16" s="22">
        <v>3</v>
      </c>
      <c r="IF16" s="22" t="s">
        <v>48</v>
      </c>
      <c r="IG16" s="22" t="s">
        <v>49</v>
      </c>
      <c r="IH16" s="22">
        <v>10</v>
      </c>
      <c r="II16" s="22" t="s">
        <v>39</v>
      </c>
    </row>
    <row r="17" spans="1:243" s="21" customFormat="1" ht="74.25" customHeight="1">
      <c r="A17" s="32">
        <v>5</v>
      </c>
      <c r="B17" s="104" t="s">
        <v>216</v>
      </c>
      <c r="C17" s="63" t="s">
        <v>47</v>
      </c>
      <c r="D17" s="105">
        <v>20</v>
      </c>
      <c r="E17" s="87" t="s">
        <v>154</v>
      </c>
      <c r="F17" s="108">
        <v>54.2976</v>
      </c>
      <c r="G17" s="65">
        <f t="shared" si="4"/>
        <v>1085.952</v>
      </c>
      <c r="H17" s="55"/>
      <c r="I17" s="56" t="s">
        <v>40</v>
      </c>
      <c r="J17" s="57">
        <f t="shared" si="5"/>
        <v>1</v>
      </c>
      <c r="K17" s="58" t="s">
        <v>64</v>
      </c>
      <c r="L17" s="58" t="s">
        <v>7</v>
      </c>
      <c r="M17" s="59"/>
      <c r="N17" s="55"/>
      <c r="O17" s="55"/>
      <c r="P17" s="60"/>
      <c r="Q17" s="55"/>
      <c r="R17" s="55"/>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79">
        <f t="shared" si="6"/>
        <v>1085.952</v>
      </c>
      <c r="BB17" s="80">
        <f t="shared" si="7"/>
        <v>1085.952</v>
      </c>
      <c r="BC17" s="61" t="str">
        <f t="shared" si="8"/>
        <v>INR  One Thousand  &amp;Eighty Five  and Paise Ninety Five Only</v>
      </c>
      <c r="BE17" s="65">
        <v>3006</v>
      </c>
      <c r="BF17" s="54">
        <v>110</v>
      </c>
      <c r="BG17" s="67">
        <f t="shared" si="0"/>
        <v>124.43200000000002</v>
      </c>
      <c r="BH17" s="67">
        <f t="shared" si="1"/>
        <v>3400.3872</v>
      </c>
      <c r="BJ17" s="85">
        <v>50</v>
      </c>
      <c r="BK17" s="66">
        <f>BJ17*1.2</f>
        <v>60</v>
      </c>
      <c r="BL17" s="67">
        <f t="shared" si="2"/>
        <v>67.872</v>
      </c>
      <c r="BN17" s="96">
        <v>48</v>
      </c>
      <c r="BO17" s="67">
        <f t="shared" si="3"/>
        <v>54.2976</v>
      </c>
      <c r="IE17" s="22">
        <v>1.01</v>
      </c>
      <c r="IF17" s="22" t="s">
        <v>41</v>
      </c>
      <c r="IG17" s="22" t="s">
        <v>36</v>
      </c>
      <c r="IH17" s="22">
        <v>123.223</v>
      </c>
      <c r="II17" s="22" t="s">
        <v>39</v>
      </c>
    </row>
    <row r="18" spans="1:243" s="21" customFormat="1" ht="120.75" customHeight="1">
      <c r="A18" s="32">
        <v>6</v>
      </c>
      <c r="B18" s="104" t="s">
        <v>211</v>
      </c>
      <c r="C18" s="63" t="s">
        <v>50</v>
      </c>
      <c r="D18" s="105">
        <v>65</v>
      </c>
      <c r="E18" s="87" t="s">
        <v>158</v>
      </c>
      <c r="F18" s="108">
        <v>187.77920000000003</v>
      </c>
      <c r="G18" s="65">
        <f t="shared" si="4"/>
        <v>12205.648000000003</v>
      </c>
      <c r="H18" s="55"/>
      <c r="I18" s="56" t="s">
        <v>40</v>
      </c>
      <c r="J18" s="57">
        <f t="shared" si="5"/>
        <v>1</v>
      </c>
      <c r="K18" s="58" t="s">
        <v>64</v>
      </c>
      <c r="L18" s="58" t="s">
        <v>7</v>
      </c>
      <c r="M18" s="59"/>
      <c r="N18" s="55"/>
      <c r="O18" s="55"/>
      <c r="P18" s="60"/>
      <c r="Q18" s="55"/>
      <c r="R18" s="55"/>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79">
        <f t="shared" si="6"/>
        <v>12205.648000000003</v>
      </c>
      <c r="BB18" s="80">
        <f t="shared" si="7"/>
        <v>12205.648000000003</v>
      </c>
      <c r="BC18" s="61" t="str">
        <f t="shared" si="8"/>
        <v>INR  Twelve Thousand Two Hundred &amp; Five  and Paise Sixty Five Only</v>
      </c>
      <c r="BE18" s="65">
        <v>447</v>
      </c>
      <c r="BF18" s="62">
        <v>633.27</v>
      </c>
      <c r="BG18" s="67">
        <f t="shared" si="0"/>
        <v>716.3550240000001</v>
      </c>
      <c r="BH18" s="67">
        <f t="shared" si="1"/>
        <v>505.6464</v>
      </c>
      <c r="BJ18" s="85">
        <v>48</v>
      </c>
      <c r="BK18" s="66">
        <f>BJ18*1.2</f>
        <v>57.599999999999994</v>
      </c>
      <c r="BL18" s="67">
        <f t="shared" si="2"/>
        <v>65.15712</v>
      </c>
      <c r="BN18" s="96">
        <v>166</v>
      </c>
      <c r="BO18" s="67">
        <f t="shared" si="3"/>
        <v>187.77920000000003</v>
      </c>
      <c r="IE18" s="22">
        <v>1.02</v>
      </c>
      <c r="IF18" s="22" t="s">
        <v>43</v>
      </c>
      <c r="IG18" s="22" t="s">
        <v>44</v>
      </c>
      <c r="IH18" s="22">
        <v>213</v>
      </c>
      <c r="II18" s="22" t="s">
        <v>39</v>
      </c>
    </row>
    <row r="19" spans="1:243" s="21" customFormat="1" ht="102.75" customHeight="1">
      <c r="A19" s="32">
        <v>7</v>
      </c>
      <c r="B19" s="104" t="s">
        <v>159</v>
      </c>
      <c r="C19" s="63" t="s">
        <v>51</v>
      </c>
      <c r="D19" s="105">
        <v>100</v>
      </c>
      <c r="E19" s="106" t="s">
        <v>145</v>
      </c>
      <c r="F19" s="108">
        <v>56.56000000000001</v>
      </c>
      <c r="G19" s="65">
        <f t="shared" si="4"/>
        <v>5656.000000000001</v>
      </c>
      <c r="H19" s="55"/>
      <c r="I19" s="56" t="s">
        <v>40</v>
      </c>
      <c r="J19" s="57">
        <f t="shared" si="5"/>
        <v>1</v>
      </c>
      <c r="K19" s="58" t="s">
        <v>64</v>
      </c>
      <c r="L19" s="58" t="s">
        <v>7</v>
      </c>
      <c r="M19" s="59"/>
      <c r="N19" s="55"/>
      <c r="O19" s="55"/>
      <c r="P19" s="60"/>
      <c r="Q19" s="55"/>
      <c r="R19" s="55"/>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79">
        <f t="shared" si="6"/>
        <v>5656.000000000001</v>
      </c>
      <c r="BB19" s="80">
        <f t="shared" si="7"/>
        <v>5656.000000000001</v>
      </c>
      <c r="BC19" s="61" t="str">
        <f t="shared" si="8"/>
        <v>INR  Five Thousand Six Hundred &amp; Fifty Six  Only</v>
      </c>
      <c r="BE19" s="65">
        <v>497</v>
      </c>
      <c r="BF19" s="54">
        <v>324</v>
      </c>
      <c r="BG19" s="67">
        <f t="shared" si="0"/>
        <v>366.50880000000006</v>
      </c>
      <c r="BH19" s="67">
        <f t="shared" si="1"/>
        <v>562.2064000000001</v>
      </c>
      <c r="BK19" s="83">
        <v>166</v>
      </c>
      <c r="BL19" s="67">
        <f>BK19*1.12*1.01</f>
        <v>187.77920000000003</v>
      </c>
      <c r="BN19" s="97">
        <v>50</v>
      </c>
      <c r="BO19" s="67">
        <f t="shared" si="3"/>
        <v>56.56000000000001</v>
      </c>
      <c r="IE19" s="22">
        <v>2</v>
      </c>
      <c r="IF19" s="22" t="s">
        <v>35</v>
      </c>
      <c r="IG19" s="22" t="s">
        <v>46</v>
      </c>
      <c r="IH19" s="22">
        <v>10</v>
      </c>
      <c r="II19" s="22" t="s">
        <v>39</v>
      </c>
    </row>
    <row r="20" spans="1:243" s="21" customFormat="1" ht="76.5" customHeight="1">
      <c r="A20" s="32">
        <v>8</v>
      </c>
      <c r="B20" s="104" t="s">
        <v>153</v>
      </c>
      <c r="C20" s="63" t="s">
        <v>52</v>
      </c>
      <c r="D20" s="105">
        <v>500</v>
      </c>
      <c r="E20" s="109" t="s">
        <v>145</v>
      </c>
      <c r="F20" s="108">
        <v>21.492800000000003</v>
      </c>
      <c r="G20" s="65">
        <f t="shared" si="4"/>
        <v>10746.400000000001</v>
      </c>
      <c r="H20" s="55"/>
      <c r="I20" s="56" t="s">
        <v>40</v>
      </c>
      <c r="J20" s="57">
        <f t="shared" si="5"/>
        <v>1</v>
      </c>
      <c r="K20" s="58" t="s">
        <v>64</v>
      </c>
      <c r="L20" s="58" t="s">
        <v>7</v>
      </c>
      <c r="M20" s="59"/>
      <c r="N20" s="55"/>
      <c r="O20" s="55"/>
      <c r="P20" s="60"/>
      <c r="Q20" s="55"/>
      <c r="R20" s="55"/>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79">
        <f t="shared" si="6"/>
        <v>10746.400000000001</v>
      </c>
      <c r="BB20" s="80">
        <f t="shared" si="7"/>
        <v>10746.400000000001</v>
      </c>
      <c r="BC20" s="61" t="str">
        <f t="shared" si="8"/>
        <v>INR  Ten Thousand Seven Hundred &amp; Forty Six  and Paise Forty Only</v>
      </c>
      <c r="BE20" s="65">
        <v>547</v>
      </c>
      <c r="BF20" s="62">
        <v>4006</v>
      </c>
      <c r="BG20" s="67">
        <f t="shared" si="0"/>
        <v>4531.5872</v>
      </c>
      <c r="BH20" s="67">
        <f t="shared" si="1"/>
        <v>618.7664000000001</v>
      </c>
      <c r="BK20" s="83">
        <v>50</v>
      </c>
      <c r="BL20" s="67">
        <f t="shared" si="2"/>
        <v>56.56000000000001</v>
      </c>
      <c r="BN20" s="97">
        <v>19</v>
      </c>
      <c r="BO20" s="67">
        <f t="shared" si="3"/>
        <v>21.492800000000003</v>
      </c>
      <c r="IE20" s="22">
        <v>3</v>
      </c>
      <c r="IF20" s="22" t="s">
        <v>48</v>
      </c>
      <c r="IG20" s="22" t="s">
        <v>49</v>
      </c>
      <c r="IH20" s="22">
        <v>10</v>
      </c>
      <c r="II20" s="22" t="s">
        <v>39</v>
      </c>
    </row>
    <row r="21" spans="1:243" s="21" customFormat="1" ht="117.75" customHeight="1">
      <c r="A21" s="32">
        <v>9</v>
      </c>
      <c r="B21" s="104" t="s">
        <v>160</v>
      </c>
      <c r="C21" s="63" t="s">
        <v>53</v>
      </c>
      <c r="D21" s="105">
        <v>50</v>
      </c>
      <c r="E21" s="87" t="s">
        <v>161</v>
      </c>
      <c r="F21" s="108">
        <v>99.54560000000001</v>
      </c>
      <c r="G21" s="65">
        <f t="shared" si="4"/>
        <v>4977.280000000001</v>
      </c>
      <c r="H21" s="55"/>
      <c r="I21" s="56" t="s">
        <v>40</v>
      </c>
      <c r="J21" s="57">
        <f t="shared" si="5"/>
        <v>1</v>
      </c>
      <c r="K21" s="58" t="s">
        <v>64</v>
      </c>
      <c r="L21" s="58" t="s">
        <v>7</v>
      </c>
      <c r="M21" s="59"/>
      <c r="N21" s="55"/>
      <c r="O21" s="55"/>
      <c r="P21" s="60"/>
      <c r="Q21" s="55"/>
      <c r="R21" s="55"/>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79">
        <f t="shared" si="6"/>
        <v>4977.280000000001</v>
      </c>
      <c r="BB21" s="80">
        <f t="shared" si="7"/>
        <v>4977.280000000001</v>
      </c>
      <c r="BC21" s="61" t="str">
        <f t="shared" si="8"/>
        <v>INR  Four Thousand Nine Hundred &amp; Seventy Seven  and Paise Twenty Eight Only</v>
      </c>
      <c r="BE21" s="65">
        <v>597</v>
      </c>
      <c r="BF21" s="54">
        <v>5702</v>
      </c>
      <c r="BG21" s="67">
        <f t="shared" si="0"/>
        <v>6450.102400000001</v>
      </c>
      <c r="BH21" s="67">
        <f t="shared" si="1"/>
        <v>675.3264000000001</v>
      </c>
      <c r="BK21" s="83">
        <v>939</v>
      </c>
      <c r="BL21" s="67">
        <f t="shared" si="2"/>
        <v>1062.1968000000002</v>
      </c>
      <c r="BN21" s="96">
        <v>88</v>
      </c>
      <c r="BO21" s="67">
        <f t="shared" si="3"/>
        <v>99.54560000000001</v>
      </c>
      <c r="IE21" s="22">
        <v>1.01</v>
      </c>
      <c r="IF21" s="22" t="s">
        <v>41</v>
      </c>
      <c r="IG21" s="22" t="s">
        <v>36</v>
      </c>
      <c r="IH21" s="22">
        <v>123.223</v>
      </c>
      <c r="II21" s="22" t="s">
        <v>39</v>
      </c>
    </row>
    <row r="22" spans="1:243" s="21" customFormat="1" ht="104.25" customHeight="1">
      <c r="A22" s="32">
        <v>10</v>
      </c>
      <c r="B22" s="104" t="s">
        <v>162</v>
      </c>
      <c r="C22" s="63" t="s">
        <v>54</v>
      </c>
      <c r="D22" s="105">
        <v>10</v>
      </c>
      <c r="E22" s="87" t="s">
        <v>145</v>
      </c>
      <c r="F22" s="108">
        <v>349.54080000000005</v>
      </c>
      <c r="G22" s="65">
        <f t="shared" si="4"/>
        <v>3495.4080000000004</v>
      </c>
      <c r="H22" s="55"/>
      <c r="I22" s="56" t="s">
        <v>40</v>
      </c>
      <c r="J22" s="57">
        <f>IF(I22="Less(-)",-1,1)</f>
        <v>1</v>
      </c>
      <c r="K22" s="58" t="s">
        <v>64</v>
      </c>
      <c r="L22" s="58" t="s">
        <v>7</v>
      </c>
      <c r="M22" s="59"/>
      <c r="N22" s="55"/>
      <c r="O22" s="55"/>
      <c r="P22" s="60"/>
      <c r="Q22" s="55"/>
      <c r="R22" s="55"/>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79">
        <f>total_amount_ba($B$2,$D$2,D22,F22,J22,K22,M22)</f>
        <v>3495.4080000000004</v>
      </c>
      <c r="BB22" s="80">
        <f>BA22+SUM(N22:AZ22)</f>
        <v>3495.4080000000004</v>
      </c>
      <c r="BC22" s="61" t="str">
        <f>SpellNumber(L22,BB22)</f>
        <v>INR  Three Thousand Four Hundred &amp; Ninety Five  and Paise Forty One Only</v>
      </c>
      <c r="BE22" s="65">
        <v>328</v>
      </c>
      <c r="BF22" s="54">
        <v>5797</v>
      </c>
      <c r="BG22" s="67">
        <f t="shared" si="0"/>
        <v>6557.566400000001</v>
      </c>
      <c r="BH22" s="67">
        <f t="shared" si="1"/>
        <v>371.03360000000004</v>
      </c>
      <c r="BK22" s="83">
        <v>447</v>
      </c>
      <c r="BL22" s="67">
        <f t="shared" si="2"/>
        <v>505.6464</v>
      </c>
      <c r="BN22" s="96">
        <v>309</v>
      </c>
      <c r="BO22" s="67">
        <f t="shared" si="3"/>
        <v>349.54080000000005</v>
      </c>
      <c r="IE22" s="22">
        <v>1.02</v>
      </c>
      <c r="IF22" s="22" t="s">
        <v>43</v>
      </c>
      <c r="IG22" s="22" t="s">
        <v>44</v>
      </c>
      <c r="IH22" s="22">
        <v>213</v>
      </c>
      <c r="II22" s="22" t="s">
        <v>39</v>
      </c>
    </row>
    <row r="23" spans="1:243" s="21" customFormat="1" ht="161.25" customHeight="1">
      <c r="A23" s="32">
        <v>11</v>
      </c>
      <c r="B23" s="104" t="s">
        <v>217</v>
      </c>
      <c r="C23" s="63" t="s">
        <v>55</v>
      </c>
      <c r="D23" s="105">
        <v>110</v>
      </c>
      <c r="E23" s="87" t="s">
        <v>161</v>
      </c>
      <c r="F23" s="108">
        <v>142.5312</v>
      </c>
      <c r="G23" s="65">
        <f t="shared" si="4"/>
        <v>15678.432</v>
      </c>
      <c r="H23" s="55"/>
      <c r="I23" s="56" t="s">
        <v>40</v>
      </c>
      <c r="J23" s="57">
        <f t="shared" si="5"/>
        <v>1</v>
      </c>
      <c r="K23" s="58" t="s">
        <v>64</v>
      </c>
      <c r="L23" s="58" t="s">
        <v>7</v>
      </c>
      <c r="M23" s="59"/>
      <c r="N23" s="55"/>
      <c r="O23" s="55"/>
      <c r="P23" s="60"/>
      <c r="Q23" s="55"/>
      <c r="R23" s="55"/>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79">
        <f t="shared" si="6"/>
        <v>15678.432</v>
      </c>
      <c r="BB23" s="80">
        <f t="shared" si="7"/>
        <v>15678.432</v>
      </c>
      <c r="BC23" s="61" t="str">
        <f t="shared" si="8"/>
        <v>INR  Fifteen Thousand Six Hundred &amp; Seventy Eight  and Paise Forty Three Only</v>
      </c>
      <c r="BE23" s="65">
        <v>346</v>
      </c>
      <c r="BF23" s="54">
        <v>5892</v>
      </c>
      <c r="BG23" s="67">
        <f t="shared" si="0"/>
        <v>6665.030400000001</v>
      </c>
      <c r="BH23" s="67">
        <f t="shared" si="1"/>
        <v>391.39520000000005</v>
      </c>
      <c r="BK23" s="83">
        <v>57</v>
      </c>
      <c r="BL23" s="67">
        <f t="shared" si="2"/>
        <v>64.47840000000001</v>
      </c>
      <c r="BN23" s="96">
        <v>126</v>
      </c>
      <c r="BO23" s="67">
        <f t="shared" si="3"/>
        <v>142.5312</v>
      </c>
      <c r="IE23" s="22">
        <v>2</v>
      </c>
      <c r="IF23" s="22" t="s">
        <v>35</v>
      </c>
      <c r="IG23" s="22" t="s">
        <v>46</v>
      </c>
      <c r="IH23" s="22">
        <v>10</v>
      </c>
      <c r="II23" s="22" t="s">
        <v>39</v>
      </c>
    </row>
    <row r="24" spans="1:243" s="21" customFormat="1" ht="156" customHeight="1">
      <c r="A24" s="32">
        <v>12</v>
      </c>
      <c r="B24" s="104" t="s">
        <v>163</v>
      </c>
      <c r="C24" s="63" t="s">
        <v>56</v>
      </c>
      <c r="D24" s="105">
        <v>300</v>
      </c>
      <c r="E24" s="87" t="s">
        <v>161</v>
      </c>
      <c r="F24" s="108">
        <v>177.5984</v>
      </c>
      <c r="G24" s="65">
        <f t="shared" si="4"/>
        <v>53279.52</v>
      </c>
      <c r="H24" s="55"/>
      <c r="I24" s="56" t="s">
        <v>40</v>
      </c>
      <c r="J24" s="57">
        <f t="shared" si="5"/>
        <v>1</v>
      </c>
      <c r="K24" s="58" t="s">
        <v>64</v>
      </c>
      <c r="L24" s="58" t="s">
        <v>7</v>
      </c>
      <c r="M24" s="59"/>
      <c r="N24" s="55"/>
      <c r="O24" s="55"/>
      <c r="P24" s="60"/>
      <c r="Q24" s="55"/>
      <c r="R24" s="55"/>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79">
        <f t="shared" si="6"/>
        <v>53279.52</v>
      </c>
      <c r="BB24" s="80">
        <f t="shared" si="7"/>
        <v>53279.52</v>
      </c>
      <c r="BC24" s="61" t="str">
        <f t="shared" si="8"/>
        <v>INR  Fifty Three Thousand Two Hundred &amp; Seventy Nine  and Paise Fifty Two Only</v>
      </c>
      <c r="BE24" s="65">
        <v>364</v>
      </c>
      <c r="BF24" s="54">
        <v>5987</v>
      </c>
      <c r="BG24" s="67">
        <f t="shared" si="0"/>
        <v>6772.4944000000005</v>
      </c>
      <c r="BH24" s="67">
        <f t="shared" si="1"/>
        <v>411.75680000000006</v>
      </c>
      <c r="BJ24" s="85"/>
      <c r="BK24" s="83">
        <v>41</v>
      </c>
      <c r="BL24" s="67">
        <f t="shared" si="2"/>
        <v>46.379200000000004</v>
      </c>
      <c r="BN24" s="96">
        <v>157</v>
      </c>
      <c r="BO24" s="67">
        <f t="shared" si="3"/>
        <v>177.5984</v>
      </c>
      <c r="IE24" s="22">
        <v>1.01</v>
      </c>
      <c r="IF24" s="22" t="s">
        <v>41</v>
      </c>
      <c r="IG24" s="22" t="s">
        <v>36</v>
      </c>
      <c r="IH24" s="22">
        <v>123.223</v>
      </c>
      <c r="II24" s="22" t="s">
        <v>39</v>
      </c>
    </row>
    <row r="25" spans="1:243" s="21" customFormat="1" ht="153.75" customHeight="1">
      <c r="A25" s="32">
        <v>13</v>
      </c>
      <c r="B25" s="104" t="s">
        <v>164</v>
      </c>
      <c r="C25" s="63" t="s">
        <v>129</v>
      </c>
      <c r="D25" s="105">
        <v>120</v>
      </c>
      <c r="E25" s="87" t="s">
        <v>161</v>
      </c>
      <c r="F25" s="108">
        <v>182.12320000000003</v>
      </c>
      <c r="G25" s="65">
        <f t="shared" si="4"/>
        <v>21854.784000000003</v>
      </c>
      <c r="H25" s="55"/>
      <c r="I25" s="56" t="s">
        <v>40</v>
      </c>
      <c r="J25" s="57">
        <f t="shared" si="5"/>
        <v>1</v>
      </c>
      <c r="K25" s="58" t="s">
        <v>64</v>
      </c>
      <c r="L25" s="58" t="s">
        <v>7</v>
      </c>
      <c r="M25" s="59"/>
      <c r="N25" s="55"/>
      <c r="O25" s="55"/>
      <c r="P25" s="60"/>
      <c r="Q25" s="55"/>
      <c r="R25" s="55"/>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79">
        <f t="shared" si="6"/>
        <v>21854.784000000003</v>
      </c>
      <c r="BB25" s="80">
        <f t="shared" si="7"/>
        <v>21854.784000000003</v>
      </c>
      <c r="BC25" s="61" t="str">
        <f t="shared" si="8"/>
        <v>INR  Twenty One Thousand Eight Hundred &amp; Fifty Four  and Paise Seventy Eight Only</v>
      </c>
      <c r="BE25" s="65">
        <v>382</v>
      </c>
      <c r="BF25" s="54">
        <v>6082</v>
      </c>
      <c r="BG25" s="67">
        <f t="shared" si="0"/>
        <v>6879.958400000001</v>
      </c>
      <c r="BH25" s="67">
        <f t="shared" si="1"/>
        <v>432.1184</v>
      </c>
      <c r="BJ25" s="85"/>
      <c r="BK25" s="83">
        <v>278</v>
      </c>
      <c r="BL25" s="67">
        <f t="shared" si="2"/>
        <v>314.47360000000003</v>
      </c>
      <c r="BN25" s="96">
        <v>161</v>
      </c>
      <c r="BO25" s="67">
        <f t="shared" si="3"/>
        <v>182.12320000000003</v>
      </c>
      <c r="IE25" s="22">
        <v>1.02</v>
      </c>
      <c r="IF25" s="22" t="s">
        <v>43</v>
      </c>
      <c r="IG25" s="22" t="s">
        <v>44</v>
      </c>
      <c r="IH25" s="22">
        <v>213</v>
      </c>
      <c r="II25" s="22" t="s">
        <v>39</v>
      </c>
    </row>
    <row r="26" spans="1:243" s="21" customFormat="1" ht="72" customHeight="1">
      <c r="A26" s="32">
        <v>14</v>
      </c>
      <c r="B26" s="104" t="s">
        <v>165</v>
      </c>
      <c r="C26" s="63" t="s">
        <v>57</v>
      </c>
      <c r="D26" s="105">
        <v>140</v>
      </c>
      <c r="E26" s="87" t="s">
        <v>161</v>
      </c>
      <c r="F26" s="108">
        <v>38.460800000000006</v>
      </c>
      <c r="G26" s="65">
        <f t="shared" si="4"/>
        <v>5384.512000000001</v>
      </c>
      <c r="H26" s="55"/>
      <c r="I26" s="56" t="s">
        <v>40</v>
      </c>
      <c r="J26" s="57">
        <f>IF(I26="Less(-)",-1,1)</f>
        <v>1</v>
      </c>
      <c r="K26" s="58" t="s">
        <v>64</v>
      </c>
      <c r="L26" s="58" t="s">
        <v>7</v>
      </c>
      <c r="M26" s="59"/>
      <c r="N26" s="55"/>
      <c r="O26" s="55"/>
      <c r="P26" s="60"/>
      <c r="Q26" s="55"/>
      <c r="R26" s="55"/>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79">
        <f>total_amount_ba($B$2,$D$2,D26,F26,J26,K26,M26)</f>
        <v>5384.512000000001</v>
      </c>
      <c r="BB26" s="80">
        <f>BA26+SUM(N26:AZ26)</f>
        <v>5384.512000000001</v>
      </c>
      <c r="BC26" s="61" t="str">
        <f>SpellNumber(L26,BB26)</f>
        <v>INR  Five Thousand Three Hundred &amp; Eighty Four  and Paise Fifty One Only</v>
      </c>
      <c r="BE26" s="68">
        <v>6665.339999999999</v>
      </c>
      <c r="BF26" s="64">
        <v>363</v>
      </c>
      <c r="BG26" s="67">
        <f t="shared" si="0"/>
        <v>410.6256000000001</v>
      </c>
      <c r="BH26" s="67">
        <f t="shared" si="1"/>
        <v>7539.832608</v>
      </c>
      <c r="BJ26" s="85"/>
      <c r="BK26" s="83">
        <v>19</v>
      </c>
      <c r="BL26" s="67">
        <f t="shared" si="2"/>
        <v>21.492800000000003</v>
      </c>
      <c r="BN26" s="96">
        <v>34</v>
      </c>
      <c r="BO26" s="67">
        <f t="shared" si="3"/>
        <v>38.460800000000006</v>
      </c>
      <c r="IE26" s="22">
        <v>2</v>
      </c>
      <c r="IF26" s="22" t="s">
        <v>35</v>
      </c>
      <c r="IG26" s="22" t="s">
        <v>46</v>
      </c>
      <c r="IH26" s="22">
        <v>10</v>
      </c>
      <c r="II26" s="22" t="s">
        <v>39</v>
      </c>
    </row>
    <row r="27" spans="1:243" s="21" customFormat="1" ht="114.75" customHeight="1">
      <c r="A27" s="32">
        <v>15</v>
      </c>
      <c r="B27" s="104" t="s">
        <v>218</v>
      </c>
      <c r="C27" s="63" t="s">
        <v>58</v>
      </c>
      <c r="D27" s="105">
        <v>280</v>
      </c>
      <c r="E27" s="110" t="s">
        <v>161</v>
      </c>
      <c r="F27" s="108">
        <v>24.354736000000006</v>
      </c>
      <c r="G27" s="65">
        <f t="shared" si="4"/>
        <v>6819.326080000002</v>
      </c>
      <c r="H27" s="55"/>
      <c r="I27" s="56" t="s">
        <v>40</v>
      </c>
      <c r="J27" s="57">
        <f t="shared" si="5"/>
        <v>1</v>
      </c>
      <c r="K27" s="58" t="s">
        <v>64</v>
      </c>
      <c r="L27" s="58" t="s">
        <v>7</v>
      </c>
      <c r="M27" s="59"/>
      <c r="N27" s="55"/>
      <c r="O27" s="55"/>
      <c r="P27" s="60"/>
      <c r="Q27" s="55"/>
      <c r="R27" s="55"/>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79">
        <f t="shared" si="6"/>
        <v>6819.326080000002</v>
      </c>
      <c r="BB27" s="80">
        <f t="shared" si="7"/>
        <v>6819.326080000002</v>
      </c>
      <c r="BC27" s="61" t="str">
        <f t="shared" si="8"/>
        <v>INR  Six Thousand Eight Hundred &amp; Nineteen  and Paise Thirty Three Only</v>
      </c>
      <c r="BE27" s="68">
        <v>6760.339999999999</v>
      </c>
      <c r="BF27" s="64">
        <v>381</v>
      </c>
      <c r="BG27" s="67">
        <f t="shared" si="0"/>
        <v>430.98720000000003</v>
      </c>
      <c r="BH27" s="67">
        <f t="shared" si="1"/>
        <v>7647.296608</v>
      </c>
      <c r="BJ27" s="85">
        <v>90</v>
      </c>
      <c r="BK27" s="66">
        <f>BJ27*1.2</f>
        <v>108</v>
      </c>
      <c r="BL27" s="67">
        <f t="shared" si="2"/>
        <v>122.1696</v>
      </c>
      <c r="BN27" s="96">
        <v>21.53</v>
      </c>
      <c r="BO27" s="67">
        <f t="shared" si="3"/>
        <v>24.354736000000006</v>
      </c>
      <c r="IE27" s="22">
        <v>3</v>
      </c>
      <c r="IF27" s="22" t="s">
        <v>48</v>
      </c>
      <c r="IG27" s="22" t="s">
        <v>49</v>
      </c>
      <c r="IH27" s="22">
        <v>10</v>
      </c>
      <c r="II27" s="22" t="s">
        <v>39</v>
      </c>
    </row>
    <row r="28" spans="1:243" s="21" customFormat="1" ht="90.75" customHeight="1">
      <c r="A28" s="32">
        <v>16</v>
      </c>
      <c r="B28" s="104" t="s">
        <v>219</v>
      </c>
      <c r="C28" s="63" t="s">
        <v>59</v>
      </c>
      <c r="D28" s="105">
        <v>180</v>
      </c>
      <c r="E28" s="87" t="s">
        <v>161</v>
      </c>
      <c r="F28" s="108">
        <v>20.519968000000006</v>
      </c>
      <c r="G28" s="65">
        <f t="shared" si="4"/>
        <v>3693.5942400000013</v>
      </c>
      <c r="H28" s="55"/>
      <c r="I28" s="56" t="s">
        <v>40</v>
      </c>
      <c r="J28" s="57">
        <f t="shared" si="5"/>
        <v>1</v>
      </c>
      <c r="K28" s="58" t="s">
        <v>64</v>
      </c>
      <c r="L28" s="58" t="s">
        <v>7</v>
      </c>
      <c r="M28" s="59"/>
      <c r="N28" s="55"/>
      <c r="O28" s="55"/>
      <c r="P28" s="60"/>
      <c r="Q28" s="55"/>
      <c r="R28" s="55"/>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79">
        <f t="shared" si="6"/>
        <v>3693.5942400000013</v>
      </c>
      <c r="BB28" s="80">
        <f t="shared" si="7"/>
        <v>3693.5942400000013</v>
      </c>
      <c r="BC28" s="61" t="str">
        <f t="shared" si="8"/>
        <v>INR  Three Thousand Six Hundred &amp; Ninety Three  and Paise Fifty Nine Only</v>
      </c>
      <c r="BE28" s="68">
        <v>6855.339999999999</v>
      </c>
      <c r="BF28" s="64">
        <v>399</v>
      </c>
      <c r="BG28" s="67">
        <f t="shared" si="0"/>
        <v>451.34880000000004</v>
      </c>
      <c r="BH28" s="67">
        <f t="shared" si="1"/>
        <v>7754.7606080000005</v>
      </c>
      <c r="BJ28" s="85">
        <v>313</v>
      </c>
      <c r="BK28" s="66">
        <f aca="true" t="shared" si="9" ref="BK28:BK80">BJ28*1.2</f>
        <v>375.59999999999997</v>
      </c>
      <c r="BL28" s="67">
        <f t="shared" si="2"/>
        <v>424.87872000000004</v>
      </c>
      <c r="BN28" s="96">
        <v>18.14</v>
      </c>
      <c r="BO28" s="67">
        <f t="shared" si="3"/>
        <v>20.519968000000006</v>
      </c>
      <c r="IE28" s="22"/>
      <c r="IF28" s="22"/>
      <c r="IG28" s="22"/>
      <c r="IH28" s="22"/>
      <c r="II28" s="22"/>
    </row>
    <row r="29" spans="1:243" s="21" customFormat="1" ht="96" customHeight="1">
      <c r="A29" s="32">
        <v>17</v>
      </c>
      <c r="B29" s="104" t="s">
        <v>166</v>
      </c>
      <c r="C29" s="63" t="s">
        <v>60</v>
      </c>
      <c r="D29" s="105">
        <v>25</v>
      </c>
      <c r="E29" s="87" t="s">
        <v>161</v>
      </c>
      <c r="F29" s="108">
        <v>32.80480000000001</v>
      </c>
      <c r="G29" s="65">
        <f t="shared" si="4"/>
        <v>820.1200000000002</v>
      </c>
      <c r="H29" s="55"/>
      <c r="I29" s="56" t="s">
        <v>40</v>
      </c>
      <c r="J29" s="57">
        <f t="shared" si="5"/>
        <v>1</v>
      </c>
      <c r="K29" s="58" t="s">
        <v>64</v>
      </c>
      <c r="L29" s="58" t="s">
        <v>7</v>
      </c>
      <c r="M29" s="59"/>
      <c r="N29" s="55"/>
      <c r="O29" s="55"/>
      <c r="P29" s="60"/>
      <c r="Q29" s="55"/>
      <c r="R29" s="55"/>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79">
        <f t="shared" si="6"/>
        <v>820.1200000000002</v>
      </c>
      <c r="BB29" s="80">
        <f t="shared" si="7"/>
        <v>820.1200000000002</v>
      </c>
      <c r="BC29" s="61" t="str">
        <f t="shared" si="8"/>
        <v>INR  Eight Hundred &amp; Twenty  and Paise Twelve Only</v>
      </c>
      <c r="BE29" s="68">
        <v>6950.339999999999</v>
      </c>
      <c r="BF29" s="64">
        <v>417</v>
      </c>
      <c r="BG29" s="67">
        <f t="shared" si="0"/>
        <v>471.71040000000005</v>
      </c>
      <c r="BH29" s="67">
        <f t="shared" si="1"/>
        <v>7862.2246079999995</v>
      </c>
      <c r="BJ29" s="85">
        <v>176</v>
      </c>
      <c r="BK29" s="66">
        <f t="shared" si="9"/>
        <v>211.2</v>
      </c>
      <c r="BL29" s="67">
        <f t="shared" si="2"/>
        <v>238.90944000000002</v>
      </c>
      <c r="BN29" s="96">
        <v>29</v>
      </c>
      <c r="BO29" s="67">
        <f t="shared" si="3"/>
        <v>32.80480000000001</v>
      </c>
      <c r="IE29" s="22"/>
      <c r="IF29" s="22"/>
      <c r="IG29" s="22"/>
      <c r="IH29" s="22"/>
      <c r="II29" s="22"/>
    </row>
    <row r="30" spans="1:243" s="21" customFormat="1" ht="152.25" customHeight="1">
      <c r="A30" s="32">
        <v>18</v>
      </c>
      <c r="B30" s="104" t="s">
        <v>167</v>
      </c>
      <c r="C30" s="63" t="s">
        <v>61</v>
      </c>
      <c r="D30" s="105">
        <v>30</v>
      </c>
      <c r="E30" s="87" t="s">
        <v>161</v>
      </c>
      <c r="F30" s="108">
        <v>89.3648</v>
      </c>
      <c r="G30" s="55"/>
      <c r="H30" s="55"/>
      <c r="I30" s="56" t="s">
        <v>40</v>
      </c>
      <c r="J30" s="57">
        <f t="shared" si="5"/>
        <v>1</v>
      </c>
      <c r="K30" s="58" t="s">
        <v>64</v>
      </c>
      <c r="L30" s="58" t="s">
        <v>7</v>
      </c>
      <c r="M30" s="59"/>
      <c r="N30" s="55"/>
      <c r="O30" s="55"/>
      <c r="P30" s="60"/>
      <c r="Q30" s="55"/>
      <c r="R30" s="55"/>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79">
        <f t="shared" si="6"/>
        <v>2680.944</v>
      </c>
      <c r="BB30" s="80">
        <f t="shared" si="7"/>
        <v>2680.944</v>
      </c>
      <c r="BC30" s="61" t="str">
        <f t="shared" si="8"/>
        <v>INR  Two Thousand Six Hundred &amp; Eighty  and Paise Ninety Four Only</v>
      </c>
      <c r="BE30" s="62">
        <v>73743</v>
      </c>
      <c r="BF30" s="64">
        <v>435</v>
      </c>
      <c r="BG30" s="67">
        <f t="shared" si="0"/>
        <v>492.07200000000006</v>
      </c>
      <c r="BH30" s="67">
        <f t="shared" si="1"/>
        <v>83418.0816</v>
      </c>
      <c r="BJ30" s="85">
        <v>186</v>
      </c>
      <c r="BK30" s="66">
        <f t="shared" si="9"/>
        <v>223.2</v>
      </c>
      <c r="BL30" s="67">
        <f t="shared" si="2"/>
        <v>252.48384000000001</v>
      </c>
      <c r="BN30" s="96">
        <v>79</v>
      </c>
      <c r="BO30" s="67">
        <f t="shared" si="3"/>
        <v>89.3648</v>
      </c>
      <c r="IE30" s="22"/>
      <c r="IF30" s="22"/>
      <c r="IG30" s="22"/>
      <c r="IH30" s="22"/>
      <c r="II30" s="22"/>
    </row>
    <row r="31" spans="1:243" s="21" customFormat="1" ht="88.5" customHeight="1">
      <c r="A31" s="32">
        <v>19</v>
      </c>
      <c r="B31" s="104" t="s">
        <v>168</v>
      </c>
      <c r="C31" s="63" t="s">
        <v>70</v>
      </c>
      <c r="D31" s="105">
        <v>140</v>
      </c>
      <c r="E31" s="87" t="s">
        <v>161</v>
      </c>
      <c r="F31" s="108">
        <v>42.985600000000005</v>
      </c>
      <c r="G31" s="55"/>
      <c r="H31" s="55"/>
      <c r="I31" s="56" t="s">
        <v>40</v>
      </c>
      <c r="J31" s="57">
        <f t="shared" si="5"/>
        <v>1</v>
      </c>
      <c r="K31" s="58" t="s">
        <v>64</v>
      </c>
      <c r="L31" s="58" t="s">
        <v>7</v>
      </c>
      <c r="M31" s="59"/>
      <c r="N31" s="55"/>
      <c r="O31" s="55"/>
      <c r="P31" s="60"/>
      <c r="Q31" s="55"/>
      <c r="R31" s="55"/>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79">
        <f t="shared" si="6"/>
        <v>6017.984</v>
      </c>
      <c r="BB31" s="80">
        <f t="shared" si="7"/>
        <v>6017.984</v>
      </c>
      <c r="BC31" s="61" t="str">
        <f t="shared" si="8"/>
        <v>INR  Six Thousand  &amp;Seventeen  and Paise Ninety Eight Only</v>
      </c>
      <c r="BE31" s="62">
        <v>74173</v>
      </c>
      <c r="BF31" s="54">
        <v>73743</v>
      </c>
      <c r="BG31" s="67">
        <f t="shared" si="0"/>
        <v>83418.0816</v>
      </c>
      <c r="BH31" s="67">
        <f t="shared" si="1"/>
        <v>83904.49760000002</v>
      </c>
      <c r="BJ31" s="85">
        <v>34</v>
      </c>
      <c r="BK31" s="66">
        <f t="shared" si="9"/>
        <v>40.8</v>
      </c>
      <c r="BL31" s="67">
        <f t="shared" si="2"/>
        <v>46.15296</v>
      </c>
      <c r="BN31" s="96">
        <v>38</v>
      </c>
      <c r="BO31" s="67">
        <f t="shared" si="3"/>
        <v>42.985600000000005</v>
      </c>
      <c r="IE31" s="22"/>
      <c r="IF31" s="22"/>
      <c r="IG31" s="22"/>
      <c r="IH31" s="22"/>
      <c r="II31" s="22"/>
    </row>
    <row r="32" spans="1:243" s="21" customFormat="1" ht="145.5" customHeight="1">
      <c r="A32" s="32">
        <v>20</v>
      </c>
      <c r="B32" s="104" t="s">
        <v>169</v>
      </c>
      <c r="C32" s="63" t="s">
        <v>71</v>
      </c>
      <c r="D32" s="105">
        <v>140</v>
      </c>
      <c r="E32" s="87" t="s">
        <v>161</v>
      </c>
      <c r="F32" s="108">
        <v>91.62720000000002</v>
      </c>
      <c r="G32" s="55"/>
      <c r="H32" s="55"/>
      <c r="I32" s="56" t="s">
        <v>40</v>
      </c>
      <c r="J32" s="57">
        <f>IF(I32="Less(-)",-1,1)</f>
        <v>1</v>
      </c>
      <c r="K32" s="58" t="s">
        <v>64</v>
      </c>
      <c r="L32" s="58" t="s">
        <v>7</v>
      </c>
      <c r="M32" s="59"/>
      <c r="N32" s="55"/>
      <c r="O32" s="55"/>
      <c r="P32" s="60"/>
      <c r="Q32" s="55"/>
      <c r="R32" s="55"/>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79">
        <f>total_amount_ba($B$2,$D$2,D32,F32,J32,K32,M32)</f>
        <v>12827.808000000003</v>
      </c>
      <c r="BB32" s="80">
        <f>BA32+SUM(N32:AZ32)</f>
        <v>12827.808000000003</v>
      </c>
      <c r="BC32" s="61" t="str">
        <f>SpellNumber(L32,BB32)</f>
        <v>INR  Twelve Thousand Eight Hundred &amp; Twenty Seven  and Paise Eighty One Only</v>
      </c>
      <c r="BE32" s="62">
        <v>74603</v>
      </c>
      <c r="BF32" s="54">
        <v>74173</v>
      </c>
      <c r="BG32" s="67">
        <f t="shared" si="0"/>
        <v>83904.49760000002</v>
      </c>
      <c r="BH32" s="67">
        <f t="shared" si="1"/>
        <v>84390.91360000001</v>
      </c>
      <c r="BJ32" s="85">
        <v>34.4</v>
      </c>
      <c r="BK32" s="66">
        <f t="shared" si="9"/>
        <v>41.279999999999994</v>
      </c>
      <c r="BL32" s="67">
        <f t="shared" si="2"/>
        <v>46.695935999999996</v>
      </c>
      <c r="BN32" s="96">
        <v>81</v>
      </c>
      <c r="BO32" s="67">
        <f t="shared" si="3"/>
        <v>91.62720000000002</v>
      </c>
      <c r="IE32" s="22"/>
      <c r="IF32" s="22"/>
      <c r="IG32" s="22"/>
      <c r="IH32" s="22"/>
      <c r="II32" s="22"/>
    </row>
    <row r="33" spans="1:243" s="21" customFormat="1" ht="164.25" customHeight="1">
      <c r="A33" s="32">
        <v>21</v>
      </c>
      <c r="B33" s="104" t="s">
        <v>220</v>
      </c>
      <c r="C33" s="63" t="s">
        <v>72</v>
      </c>
      <c r="D33" s="105">
        <v>5</v>
      </c>
      <c r="E33" s="87" t="s">
        <v>161</v>
      </c>
      <c r="F33" s="108">
        <v>1144.7744</v>
      </c>
      <c r="G33" s="55"/>
      <c r="H33" s="55"/>
      <c r="I33" s="56" t="s">
        <v>40</v>
      </c>
      <c r="J33" s="57">
        <f t="shared" si="5"/>
        <v>1</v>
      </c>
      <c r="K33" s="58" t="s">
        <v>64</v>
      </c>
      <c r="L33" s="58" t="s">
        <v>7</v>
      </c>
      <c r="M33" s="59"/>
      <c r="N33" s="55"/>
      <c r="O33" s="55"/>
      <c r="P33" s="60"/>
      <c r="Q33" s="55"/>
      <c r="R33" s="55"/>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79">
        <f t="shared" si="6"/>
        <v>5723.872</v>
      </c>
      <c r="BB33" s="80">
        <f t="shared" si="7"/>
        <v>5723.872</v>
      </c>
      <c r="BC33" s="61" t="str">
        <f t="shared" si="8"/>
        <v>INR  Five Thousand Seven Hundred &amp; Twenty Three  and Paise Eighty Seven Only</v>
      </c>
      <c r="BE33" s="62">
        <v>75033</v>
      </c>
      <c r="BF33" s="54">
        <v>74603</v>
      </c>
      <c r="BG33" s="67">
        <f t="shared" si="0"/>
        <v>84390.91360000001</v>
      </c>
      <c r="BH33" s="67">
        <f t="shared" si="1"/>
        <v>84877.32960000001</v>
      </c>
      <c r="BJ33" s="85">
        <v>46</v>
      </c>
      <c r="BK33" s="66">
        <f t="shared" si="9"/>
        <v>55.199999999999996</v>
      </c>
      <c r="BL33" s="67">
        <f t="shared" si="2"/>
        <v>62.44224</v>
      </c>
      <c r="BN33" s="96">
        <v>1012</v>
      </c>
      <c r="BO33" s="67">
        <f t="shared" si="3"/>
        <v>1144.7744</v>
      </c>
      <c r="IE33" s="22"/>
      <c r="IF33" s="22"/>
      <c r="IG33" s="22"/>
      <c r="IH33" s="22"/>
      <c r="II33" s="22"/>
    </row>
    <row r="34" spans="1:243" s="21" customFormat="1" ht="58.5" customHeight="1">
      <c r="A34" s="32">
        <v>22</v>
      </c>
      <c r="B34" s="104" t="s">
        <v>274</v>
      </c>
      <c r="C34" s="63" t="s">
        <v>73</v>
      </c>
      <c r="D34" s="105">
        <v>5</v>
      </c>
      <c r="E34" s="87" t="s">
        <v>161</v>
      </c>
      <c r="F34" s="108">
        <v>234.15840000000003</v>
      </c>
      <c r="G34" s="65">
        <f>F34*D34</f>
        <v>1170.7920000000001</v>
      </c>
      <c r="H34" s="55"/>
      <c r="I34" s="56" t="s">
        <v>40</v>
      </c>
      <c r="J34" s="57">
        <f t="shared" si="5"/>
        <v>1</v>
      </c>
      <c r="K34" s="58" t="s">
        <v>64</v>
      </c>
      <c r="L34" s="58" t="s">
        <v>7</v>
      </c>
      <c r="M34" s="59"/>
      <c r="N34" s="55"/>
      <c r="O34" s="55"/>
      <c r="P34" s="60"/>
      <c r="Q34" s="55"/>
      <c r="R34" s="55"/>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79">
        <f t="shared" si="6"/>
        <v>1170.7920000000001</v>
      </c>
      <c r="BB34" s="80">
        <f t="shared" si="7"/>
        <v>1170.7920000000001</v>
      </c>
      <c r="BC34" s="61" t="str">
        <f t="shared" si="8"/>
        <v>INR  One Thousand One Hundred &amp; Seventy  and Paise Seventy Nine Only</v>
      </c>
      <c r="BE34" s="62">
        <v>19</v>
      </c>
      <c r="BF34" s="54">
        <v>75033</v>
      </c>
      <c r="BG34" s="67">
        <f t="shared" si="0"/>
        <v>84877.32960000001</v>
      </c>
      <c r="BH34" s="67">
        <f t="shared" si="1"/>
        <v>21.492800000000003</v>
      </c>
      <c r="BJ34" s="85">
        <v>71</v>
      </c>
      <c r="BK34" s="66">
        <f t="shared" si="9"/>
        <v>85.2</v>
      </c>
      <c r="BL34" s="67">
        <f t="shared" si="2"/>
        <v>96.37824</v>
      </c>
      <c r="BN34" s="96">
        <v>207</v>
      </c>
      <c r="BO34" s="67">
        <f t="shared" si="3"/>
        <v>234.15840000000003</v>
      </c>
      <c r="IE34" s="22"/>
      <c r="IF34" s="22"/>
      <c r="IG34" s="22"/>
      <c r="IH34" s="22"/>
      <c r="II34" s="22"/>
    </row>
    <row r="35" spans="1:243" s="21" customFormat="1" ht="52.5" customHeight="1">
      <c r="A35" s="32">
        <v>23</v>
      </c>
      <c r="B35" s="104" t="s">
        <v>275</v>
      </c>
      <c r="C35" s="63" t="s">
        <v>74</v>
      </c>
      <c r="D35" s="105">
        <v>5</v>
      </c>
      <c r="E35" s="87" t="s">
        <v>161</v>
      </c>
      <c r="F35" s="108">
        <v>236.4208</v>
      </c>
      <c r="G35" s="65">
        <f>F35*D35</f>
        <v>1182.104</v>
      </c>
      <c r="H35" s="55"/>
      <c r="I35" s="56" t="s">
        <v>40</v>
      </c>
      <c r="J35" s="57">
        <f t="shared" si="5"/>
        <v>1</v>
      </c>
      <c r="K35" s="58" t="s">
        <v>64</v>
      </c>
      <c r="L35" s="58" t="s">
        <v>7</v>
      </c>
      <c r="M35" s="59"/>
      <c r="N35" s="55"/>
      <c r="O35" s="55"/>
      <c r="P35" s="60"/>
      <c r="Q35" s="55"/>
      <c r="R35" s="55"/>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79">
        <f t="shared" si="6"/>
        <v>1182.104</v>
      </c>
      <c r="BB35" s="80">
        <f t="shared" si="7"/>
        <v>1182.104</v>
      </c>
      <c r="BC35" s="61" t="str">
        <f t="shared" si="8"/>
        <v>INR  One Thousand One Hundred &amp; Eighty Two  and Paise Ten Only</v>
      </c>
      <c r="BE35" s="62">
        <v>739</v>
      </c>
      <c r="BF35" s="54">
        <v>75463</v>
      </c>
      <c r="BG35" s="67">
        <f t="shared" si="0"/>
        <v>85363.74560000001</v>
      </c>
      <c r="BH35" s="67">
        <f t="shared" si="1"/>
        <v>835.9568</v>
      </c>
      <c r="BJ35" s="85">
        <v>85</v>
      </c>
      <c r="BK35" s="66">
        <f t="shared" si="9"/>
        <v>102</v>
      </c>
      <c r="BL35" s="67">
        <f t="shared" si="2"/>
        <v>115.3824</v>
      </c>
      <c r="BN35" s="96">
        <v>209</v>
      </c>
      <c r="BO35" s="67">
        <f t="shared" si="3"/>
        <v>236.4208</v>
      </c>
      <c r="IE35" s="22"/>
      <c r="IF35" s="22"/>
      <c r="IG35" s="22"/>
      <c r="IH35" s="22"/>
      <c r="II35" s="22"/>
    </row>
    <row r="36" spans="1:243" s="21" customFormat="1" ht="64.5" customHeight="1">
      <c r="A36" s="32">
        <v>24</v>
      </c>
      <c r="B36" s="104" t="s">
        <v>221</v>
      </c>
      <c r="C36" s="63" t="s">
        <v>75</v>
      </c>
      <c r="D36" s="105">
        <v>9</v>
      </c>
      <c r="E36" s="87" t="s">
        <v>222</v>
      </c>
      <c r="F36" s="108">
        <v>253.38880000000003</v>
      </c>
      <c r="G36" s="55">
        <v>20440</v>
      </c>
      <c r="H36" s="55"/>
      <c r="I36" s="56" t="s">
        <v>40</v>
      </c>
      <c r="J36" s="57">
        <f t="shared" si="5"/>
        <v>1</v>
      </c>
      <c r="K36" s="58" t="s">
        <v>64</v>
      </c>
      <c r="L36" s="58" t="s">
        <v>7</v>
      </c>
      <c r="M36" s="59"/>
      <c r="N36" s="55"/>
      <c r="O36" s="55"/>
      <c r="P36" s="60"/>
      <c r="Q36" s="55"/>
      <c r="R36" s="55"/>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79">
        <f t="shared" si="6"/>
        <v>2280.4992</v>
      </c>
      <c r="BB36" s="80">
        <f t="shared" si="7"/>
        <v>2280.4992</v>
      </c>
      <c r="BC36" s="61" t="str">
        <f t="shared" si="8"/>
        <v>INR  Two Thousand Two Hundred &amp; Eighty  and Paise Fifty Only</v>
      </c>
      <c r="BE36" s="62">
        <v>50</v>
      </c>
      <c r="BF36" s="54">
        <v>5172</v>
      </c>
      <c r="BG36" s="67">
        <f t="shared" si="0"/>
        <v>5850.566400000001</v>
      </c>
      <c r="BH36" s="67">
        <f t="shared" si="1"/>
        <v>56.56000000000001</v>
      </c>
      <c r="BJ36" s="85">
        <v>30</v>
      </c>
      <c r="BK36" s="66">
        <f t="shared" si="9"/>
        <v>36</v>
      </c>
      <c r="BL36" s="67">
        <f t="shared" si="2"/>
        <v>40.723200000000006</v>
      </c>
      <c r="BN36" s="96">
        <v>224</v>
      </c>
      <c r="BO36" s="67">
        <f t="shared" si="3"/>
        <v>253.38880000000003</v>
      </c>
      <c r="IE36" s="22"/>
      <c r="IF36" s="22"/>
      <c r="IG36" s="22"/>
      <c r="IH36" s="22"/>
      <c r="II36" s="22"/>
    </row>
    <row r="37" spans="1:243" s="21" customFormat="1" ht="128.25" customHeight="1">
      <c r="A37" s="32">
        <v>25</v>
      </c>
      <c r="B37" s="104" t="s">
        <v>170</v>
      </c>
      <c r="C37" s="63" t="s">
        <v>76</v>
      </c>
      <c r="D37" s="105">
        <v>6</v>
      </c>
      <c r="E37" s="94" t="s">
        <v>171</v>
      </c>
      <c r="F37" s="93">
        <v>727.3616000000001</v>
      </c>
      <c r="G37" s="55">
        <v>18424</v>
      </c>
      <c r="H37" s="55"/>
      <c r="I37" s="56" t="s">
        <v>40</v>
      </c>
      <c r="J37" s="57">
        <f t="shared" si="5"/>
        <v>1</v>
      </c>
      <c r="K37" s="58" t="s">
        <v>64</v>
      </c>
      <c r="L37" s="58" t="s">
        <v>7</v>
      </c>
      <c r="M37" s="59"/>
      <c r="N37" s="55"/>
      <c r="O37" s="55"/>
      <c r="P37" s="60"/>
      <c r="Q37" s="55"/>
      <c r="R37" s="55"/>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79">
        <f t="shared" si="6"/>
        <v>4364.1696</v>
      </c>
      <c r="BB37" s="80">
        <f t="shared" si="7"/>
        <v>4364.1696</v>
      </c>
      <c r="BC37" s="61" t="str">
        <f t="shared" si="8"/>
        <v>INR  Four Thousand Three Hundred &amp; Sixty Four  and Paise Seventeen Only</v>
      </c>
      <c r="BE37" s="62">
        <v>56</v>
      </c>
      <c r="BF37" s="54">
        <v>5395</v>
      </c>
      <c r="BG37" s="67">
        <f t="shared" si="0"/>
        <v>6102.8240000000005</v>
      </c>
      <c r="BH37" s="67">
        <f t="shared" si="1"/>
        <v>63.34720000000001</v>
      </c>
      <c r="BJ37" s="85">
        <v>80</v>
      </c>
      <c r="BK37" s="66">
        <f t="shared" si="9"/>
        <v>96</v>
      </c>
      <c r="BL37" s="67">
        <f t="shared" si="2"/>
        <v>108.5952</v>
      </c>
      <c r="BN37" s="98">
        <v>643</v>
      </c>
      <c r="BO37" s="67">
        <f t="shared" si="3"/>
        <v>727.3616000000001</v>
      </c>
      <c r="IE37" s="22"/>
      <c r="IF37" s="22"/>
      <c r="IG37" s="22"/>
      <c r="IH37" s="22"/>
      <c r="II37" s="22"/>
    </row>
    <row r="38" spans="1:243" s="21" customFormat="1" ht="173.25" customHeight="1">
      <c r="A38" s="32">
        <v>26</v>
      </c>
      <c r="B38" s="104" t="s">
        <v>175</v>
      </c>
      <c r="C38" s="63" t="s">
        <v>77</v>
      </c>
      <c r="D38" s="105">
        <v>8</v>
      </c>
      <c r="E38" s="87" t="s">
        <v>161</v>
      </c>
      <c r="F38" s="108">
        <v>2919.6272000000004</v>
      </c>
      <c r="G38" s="55">
        <v>60825.100000000006</v>
      </c>
      <c r="H38" s="55"/>
      <c r="I38" s="56" t="s">
        <v>40</v>
      </c>
      <c r="J38" s="57">
        <f>IF(I38="Less(-)",-1,1)</f>
        <v>1</v>
      </c>
      <c r="K38" s="58" t="s">
        <v>64</v>
      </c>
      <c r="L38" s="58" t="s">
        <v>7</v>
      </c>
      <c r="M38" s="59"/>
      <c r="N38" s="55"/>
      <c r="O38" s="55"/>
      <c r="P38" s="60"/>
      <c r="Q38" s="55"/>
      <c r="R38" s="55"/>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79">
        <f>total_amount_ba($B$2,$D$2,D38,F38,J38,K38,M38)</f>
        <v>23357.017600000003</v>
      </c>
      <c r="BB38" s="80">
        <f>BA38+SUM(N38:AZ38)</f>
        <v>23357.017600000003</v>
      </c>
      <c r="BC38" s="61" t="str">
        <f>SpellNumber(L38,BB38)</f>
        <v>INR  Twenty Three Thousand Three Hundred &amp; Fifty Seven  and Paise Two Only</v>
      </c>
      <c r="BE38" s="62">
        <v>62</v>
      </c>
      <c r="BF38" s="54">
        <v>5506</v>
      </c>
      <c r="BG38" s="67">
        <f t="shared" si="0"/>
        <v>6228.3872</v>
      </c>
      <c r="BH38" s="67">
        <f t="shared" si="1"/>
        <v>70.13440000000001</v>
      </c>
      <c r="BJ38" s="85">
        <v>38</v>
      </c>
      <c r="BK38" s="66">
        <f t="shared" si="9"/>
        <v>45.6</v>
      </c>
      <c r="BL38" s="67">
        <f t="shared" si="2"/>
        <v>51.58272000000001</v>
      </c>
      <c r="BN38" s="96">
        <v>2581</v>
      </c>
      <c r="BO38" s="67">
        <f t="shared" si="3"/>
        <v>2919.6272000000004</v>
      </c>
      <c r="IE38" s="22"/>
      <c r="IF38" s="22"/>
      <c r="IG38" s="22"/>
      <c r="IH38" s="22"/>
      <c r="II38" s="22"/>
    </row>
    <row r="39" spans="1:243" s="21" customFormat="1" ht="173.25" customHeight="1">
      <c r="A39" s="32">
        <v>27</v>
      </c>
      <c r="B39" s="104" t="s">
        <v>223</v>
      </c>
      <c r="C39" s="63" t="s">
        <v>78</v>
      </c>
      <c r="D39" s="105">
        <v>18</v>
      </c>
      <c r="E39" s="87" t="s">
        <v>176</v>
      </c>
      <c r="F39" s="108">
        <v>504.51520000000005</v>
      </c>
      <c r="G39" s="55">
        <v>57600</v>
      </c>
      <c r="H39" s="55"/>
      <c r="I39" s="56" t="s">
        <v>40</v>
      </c>
      <c r="J39" s="57">
        <f>IF(I39="Less(-)",-1,1)</f>
        <v>1</v>
      </c>
      <c r="K39" s="58" t="s">
        <v>64</v>
      </c>
      <c r="L39" s="58" t="s">
        <v>7</v>
      </c>
      <c r="M39" s="59"/>
      <c r="N39" s="55"/>
      <c r="O39" s="55"/>
      <c r="P39" s="60"/>
      <c r="Q39" s="55"/>
      <c r="R39" s="55"/>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79">
        <f>total_amount_ba($B$2,$D$2,D39,F39,J39,K39,M39)</f>
        <v>9081.2736</v>
      </c>
      <c r="BB39" s="80">
        <f>BA39+SUM(N39:AZ39)</f>
        <v>9081.2736</v>
      </c>
      <c r="BC39" s="61" t="str">
        <f>SpellNumber(L39,BB39)</f>
        <v>INR  Nine Thousand  &amp;Eighty One  and Paise Twenty Seven Only</v>
      </c>
      <c r="BE39" s="62">
        <v>90</v>
      </c>
      <c r="BF39" s="54">
        <v>5617</v>
      </c>
      <c r="BG39" s="67">
        <f t="shared" si="0"/>
        <v>6353.950400000001</v>
      </c>
      <c r="BH39" s="67">
        <f t="shared" si="1"/>
        <v>101.808</v>
      </c>
      <c r="BJ39" s="85">
        <v>82</v>
      </c>
      <c r="BK39" s="66">
        <f t="shared" si="9"/>
        <v>98.39999999999999</v>
      </c>
      <c r="BL39" s="67">
        <f t="shared" si="2"/>
        <v>111.31008</v>
      </c>
      <c r="BN39" s="96">
        <v>446</v>
      </c>
      <c r="BO39" s="67">
        <f t="shared" si="3"/>
        <v>504.51520000000005</v>
      </c>
      <c r="IE39" s="22"/>
      <c r="IF39" s="22"/>
      <c r="IG39" s="22"/>
      <c r="IH39" s="22"/>
      <c r="II39" s="22"/>
    </row>
    <row r="40" spans="1:243" s="21" customFormat="1" ht="150.75" customHeight="1">
      <c r="A40" s="32">
        <v>28</v>
      </c>
      <c r="B40" s="104" t="s">
        <v>172</v>
      </c>
      <c r="C40" s="63" t="s">
        <v>79</v>
      </c>
      <c r="D40" s="105">
        <v>0.153</v>
      </c>
      <c r="E40" s="87" t="s">
        <v>173</v>
      </c>
      <c r="F40" s="108">
        <v>92686.0032</v>
      </c>
      <c r="G40" s="55">
        <v>364255.60000000003</v>
      </c>
      <c r="H40" s="55"/>
      <c r="I40" s="56" t="s">
        <v>40</v>
      </c>
      <c r="J40" s="57">
        <f t="shared" si="5"/>
        <v>1</v>
      </c>
      <c r="K40" s="58" t="s">
        <v>64</v>
      </c>
      <c r="L40" s="58" t="s">
        <v>7</v>
      </c>
      <c r="M40" s="59"/>
      <c r="N40" s="55"/>
      <c r="O40" s="55"/>
      <c r="P40" s="60"/>
      <c r="Q40" s="55"/>
      <c r="R40" s="55"/>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79">
        <f t="shared" si="6"/>
        <v>14180.958489600001</v>
      </c>
      <c r="BB40" s="80">
        <f t="shared" si="7"/>
        <v>14180.958489600001</v>
      </c>
      <c r="BC40" s="61" t="str">
        <f t="shared" si="8"/>
        <v>INR  Fourteen Thousand One Hundred &amp; Eighty  and Paise Ninety Six Only</v>
      </c>
      <c r="BE40" s="62">
        <v>782</v>
      </c>
      <c r="BF40" s="54">
        <v>5728</v>
      </c>
      <c r="BG40" s="67">
        <f t="shared" si="0"/>
        <v>6479.5136</v>
      </c>
      <c r="BH40" s="67">
        <f t="shared" si="1"/>
        <v>884.5984000000001</v>
      </c>
      <c r="BJ40" s="85">
        <v>1294</v>
      </c>
      <c r="BK40" s="66">
        <f t="shared" si="9"/>
        <v>1552.8</v>
      </c>
      <c r="BL40" s="67">
        <f t="shared" si="2"/>
        <v>1756.5273600000003</v>
      </c>
      <c r="BN40" s="96">
        <v>81936</v>
      </c>
      <c r="BO40" s="67">
        <f t="shared" si="3"/>
        <v>92686.0032</v>
      </c>
      <c r="IE40" s="22"/>
      <c r="IF40" s="22"/>
      <c r="IG40" s="22"/>
      <c r="IH40" s="22"/>
      <c r="II40" s="22"/>
    </row>
    <row r="41" spans="1:243" s="21" customFormat="1" ht="222" customHeight="1">
      <c r="A41" s="32">
        <v>29</v>
      </c>
      <c r="B41" s="104" t="s">
        <v>174</v>
      </c>
      <c r="C41" s="63" t="s">
        <v>80</v>
      </c>
      <c r="D41" s="105">
        <v>5</v>
      </c>
      <c r="E41" s="87" t="s">
        <v>161</v>
      </c>
      <c r="F41" s="108">
        <v>2668.5008000000003</v>
      </c>
      <c r="G41" s="55"/>
      <c r="H41" s="55"/>
      <c r="I41" s="56" t="s">
        <v>40</v>
      </c>
      <c r="J41" s="57">
        <f t="shared" si="5"/>
        <v>1</v>
      </c>
      <c r="K41" s="58" t="s">
        <v>64</v>
      </c>
      <c r="L41" s="58" t="s">
        <v>7</v>
      </c>
      <c r="M41" s="59"/>
      <c r="N41" s="55"/>
      <c r="O41" s="55"/>
      <c r="P41" s="60"/>
      <c r="Q41" s="55"/>
      <c r="R41" s="55"/>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79">
        <f t="shared" si="6"/>
        <v>13342.504</v>
      </c>
      <c r="BB41" s="80">
        <f t="shared" si="7"/>
        <v>13342.504</v>
      </c>
      <c r="BC41" s="61" t="str">
        <f t="shared" si="8"/>
        <v>INR  Thirteen Thousand Three Hundred &amp; Forty Two  and Paise Fifty Only</v>
      </c>
      <c r="BE41" s="62">
        <v>206</v>
      </c>
      <c r="BF41" s="54">
        <v>5839</v>
      </c>
      <c r="BG41" s="67">
        <f t="shared" si="0"/>
        <v>6605.076800000001</v>
      </c>
      <c r="BH41" s="67">
        <f t="shared" si="1"/>
        <v>233.02720000000002</v>
      </c>
      <c r="BJ41" s="85">
        <v>792</v>
      </c>
      <c r="BK41" s="66">
        <f t="shared" si="9"/>
        <v>950.4</v>
      </c>
      <c r="BL41" s="67">
        <f t="shared" si="2"/>
        <v>1075.09248</v>
      </c>
      <c r="BN41" s="96">
        <v>2359</v>
      </c>
      <c r="BO41" s="67">
        <f t="shared" si="3"/>
        <v>2668.5008000000003</v>
      </c>
      <c r="IE41" s="22"/>
      <c r="IF41" s="22"/>
      <c r="IG41" s="22"/>
      <c r="IH41" s="22"/>
      <c r="II41" s="22"/>
    </row>
    <row r="42" spans="1:243" s="21" customFormat="1" ht="130.5" customHeight="1">
      <c r="A42" s="32">
        <v>30</v>
      </c>
      <c r="B42" s="104" t="s">
        <v>224</v>
      </c>
      <c r="C42" s="63" t="s">
        <v>81</v>
      </c>
      <c r="D42" s="105">
        <v>1.15</v>
      </c>
      <c r="E42" s="87" t="s">
        <v>177</v>
      </c>
      <c r="F42" s="108">
        <v>11335.755200000001</v>
      </c>
      <c r="G42" s="55"/>
      <c r="H42" s="55"/>
      <c r="I42" s="56" t="s">
        <v>40</v>
      </c>
      <c r="J42" s="57">
        <f t="shared" si="5"/>
        <v>1</v>
      </c>
      <c r="K42" s="58" t="s">
        <v>64</v>
      </c>
      <c r="L42" s="58" t="s">
        <v>7</v>
      </c>
      <c r="M42" s="59"/>
      <c r="N42" s="55"/>
      <c r="O42" s="55"/>
      <c r="P42" s="60"/>
      <c r="Q42" s="55"/>
      <c r="R42" s="55"/>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79">
        <f t="shared" si="6"/>
        <v>13036.118480000001</v>
      </c>
      <c r="BB42" s="80">
        <f t="shared" si="7"/>
        <v>13036.118480000001</v>
      </c>
      <c r="BC42" s="61" t="str">
        <f t="shared" si="8"/>
        <v>INR  Thirteen Thousand  &amp;Thirty Six  and Paise Twelve Only</v>
      </c>
      <c r="BE42" s="62">
        <v>586</v>
      </c>
      <c r="BF42" s="54">
        <v>674</v>
      </c>
      <c r="BG42" s="67">
        <f t="shared" si="0"/>
        <v>762.4288000000001</v>
      </c>
      <c r="BH42" s="67">
        <f t="shared" si="1"/>
        <v>662.8832000000001</v>
      </c>
      <c r="BJ42" s="85">
        <v>796</v>
      </c>
      <c r="BK42" s="66">
        <f t="shared" si="9"/>
        <v>955.1999999999999</v>
      </c>
      <c r="BL42" s="67">
        <f t="shared" si="2"/>
        <v>1080.52224</v>
      </c>
      <c r="BN42" s="96">
        <v>10021</v>
      </c>
      <c r="BO42" s="67">
        <f t="shared" si="3"/>
        <v>11335.755200000001</v>
      </c>
      <c r="IE42" s="22"/>
      <c r="IF42" s="22"/>
      <c r="IG42" s="22"/>
      <c r="IH42" s="22"/>
      <c r="II42" s="22"/>
    </row>
    <row r="43" spans="1:243" s="21" customFormat="1" ht="121.5" customHeight="1">
      <c r="A43" s="32">
        <v>31</v>
      </c>
      <c r="B43" s="104" t="s">
        <v>179</v>
      </c>
      <c r="C43" s="63" t="s">
        <v>82</v>
      </c>
      <c r="D43" s="105">
        <v>4</v>
      </c>
      <c r="E43" s="87" t="s">
        <v>146</v>
      </c>
      <c r="F43" s="108">
        <v>116.51360000000001</v>
      </c>
      <c r="G43" s="55"/>
      <c r="H43" s="55"/>
      <c r="I43" s="56" t="s">
        <v>40</v>
      </c>
      <c r="J43" s="57">
        <f t="shared" si="5"/>
        <v>1</v>
      </c>
      <c r="K43" s="58" t="s">
        <v>64</v>
      </c>
      <c r="L43" s="58" t="s">
        <v>7</v>
      </c>
      <c r="M43" s="59"/>
      <c r="N43" s="55"/>
      <c r="O43" s="55"/>
      <c r="P43" s="60"/>
      <c r="Q43" s="55"/>
      <c r="R43" s="55"/>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79">
        <f t="shared" si="6"/>
        <v>466.05440000000004</v>
      </c>
      <c r="BB43" s="80">
        <f t="shared" si="7"/>
        <v>466.05440000000004</v>
      </c>
      <c r="BC43" s="61" t="str">
        <f t="shared" si="8"/>
        <v>INR  Four Hundred &amp; Sixty Six  and Paise Five Only</v>
      </c>
      <c r="BE43" s="62">
        <v>88</v>
      </c>
      <c r="BF43" s="54">
        <v>686</v>
      </c>
      <c r="BG43" s="67">
        <f t="shared" si="0"/>
        <v>776.0032000000001</v>
      </c>
      <c r="BH43" s="67">
        <f t="shared" si="1"/>
        <v>99.54560000000001</v>
      </c>
      <c r="BJ43" s="85">
        <v>655</v>
      </c>
      <c r="BK43" s="66">
        <f t="shared" si="9"/>
        <v>786</v>
      </c>
      <c r="BL43" s="67">
        <f t="shared" si="2"/>
        <v>889.1232000000001</v>
      </c>
      <c r="BN43" s="96">
        <v>103</v>
      </c>
      <c r="BO43" s="67">
        <f t="shared" si="3"/>
        <v>116.51360000000001</v>
      </c>
      <c r="IE43" s="22"/>
      <c r="IF43" s="22"/>
      <c r="IG43" s="22"/>
      <c r="IH43" s="22"/>
      <c r="II43" s="22"/>
    </row>
    <row r="44" spans="1:243" s="21" customFormat="1" ht="120" customHeight="1">
      <c r="A44" s="32">
        <v>32</v>
      </c>
      <c r="B44" s="104" t="s">
        <v>180</v>
      </c>
      <c r="C44" s="63" t="s">
        <v>83</v>
      </c>
      <c r="D44" s="105">
        <v>28</v>
      </c>
      <c r="E44" s="111" t="s">
        <v>146</v>
      </c>
      <c r="F44" s="89">
        <v>32.80480000000001</v>
      </c>
      <c r="G44" s="55"/>
      <c r="H44" s="55"/>
      <c r="I44" s="56" t="s">
        <v>40</v>
      </c>
      <c r="J44" s="57">
        <f t="shared" si="5"/>
        <v>1</v>
      </c>
      <c r="K44" s="58" t="s">
        <v>64</v>
      </c>
      <c r="L44" s="58" t="s">
        <v>7</v>
      </c>
      <c r="M44" s="59"/>
      <c r="N44" s="55"/>
      <c r="O44" s="55"/>
      <c r="P44" s="60"/>
      <c r="Q44" s="55"/>
      <c r="R44" s="55"/>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79">
        <f t="shared" si="6"/>
        <v>918.5344000000002</v>
      </c>
      <c r="BB44" s="80">
        <f t="shared" si="7"/>
        <v>918.5344000000002</v>
      </c>
      <c r="BC44" s="61" t="str">
        <f t="shared" si="8"/>
        <v>INR  Nine Hundred &amp; Eighteen  and Paise Fifty Three Only</v>
      </c>
      <c r="BE44" s="62">
        <v>5653</v>
      </c>
      <c r="BF44" s="54">
        <v>698</v>
      </c>
      <c r="BG44" s="67">
        <f t="shared" si="0"/>
        <v>789.5776000000001</v>
      </c>
      <c r="BH44" s="67">
        <f t="shared" si="1"/>
        <v>6394.673600000001</v>
      </c>
      <c r="BJ44" s="85">
        <v>81936</v>
      </c>
      <c r="BK44" s="66">
        <f t="shared" si="9"/>
        <v>98323.2</v>
      </c>
      <c r="BL44" s="67">
        <f t="shared" si="2"/>
        <v>111223.20384000002</v>
      </c>
      <c r="BN44" s="99">
        <v>29</v>
      </c>
      <c r="BO44" s="67">
        <f t="shared" si="3"/>
        <v>32.80480000000001</v>
      </c>
      <c r="IE44" s="22"/>
      <c r="IF44" s="22"/>
      <c r="IG44" s="22"/>
      <c r="IH44" s="22"/>
      <c r="II44" s="22"/>
    </row>
    <row r="45" spans="1:243" s="21" customFormat="1" ht="65.25" customHeight="1">
      <c r="A45" s="32">
        <v>33</v>
      </c>
      <c r="B45" s="104" t="s">
        <v>181</v>
      </c>
      <c r="C45" s="63" t="s">
        <v>84</v>
      </c>
      <c r="D45" s="105">
        <v>53</v>
      </c>
      <c r="E45" s="111" t="s">
        <v>146</v>
      </c>
      <c r="F45" s="89">
        <v>48.641600000000004</v>
      </c>
      <c r="G45" s="55"/>
      <c r="H45" s="55"/>
      <c r="I45" s="56" t="s">
        <v>40</v>
      </c>
      <c r="J45" s="57">
        <f>IF(I45="Less(-)",-1,1)</f>
        <v>1</v>
      </c>
      <c r="K45" s="58" t="s">
        <v>64</v>
      </c>
      <c r="L45" s="58" t="s">
        <v>7</v>
      </c>
      <c r="M45" s="59"/>
      <c r="N45" s="55"/>
      <c r="O45" s="55"/>
      <c r="P45" s="60"/>
      <c r="Q45" s="55"/>
      <c r="R45" s="55"/>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79">
        <f>total_amount_ba($B$2,$D$2,D45,F45,J45,K45,M45)</f>
        <v>2578.0048</v>
      </c>
      <c r="BB45" s="80">
        <f>BA45+SUM(N45:AZ45)</f>
        <v>2578.0048</v>
      </c>
      <c r="BC45" s="61" t="str">
        <f>SpellNumber(L45,BB45)</f>
        <v>INR  Two Thousand Five Hundred &amp; Seventy Eight  Only</v>
      </c>
      <c r="BE45" s="62">
        <v>264</v>
      </c>
      <c r="BF45" s="54">
        <v>710</v>
      </c>
      <c r="BG45" s="67">
        <f t="shared" si="0"/>
        <v>803.152</v>
      </c>
      <c r="BH45" s="67">
        <f t="shared" si="1"/>
        <v>298.6368</v>
      </c>
      <c r="BJ45" s="85">
        <v>3016</v>
      </c>
      <c r="BK45" s="66">
        <f t="shared" si="9"/>
        <v>3619.2</v>
      </c>
      <c r="BL45" s="67">
        <f t="shared" si="2"/>
        <v>4094.0390400000006</v>
      </c>
      <c r="BN45" s="99">
        <v>43</v>
      </c>
      <c r="BO45" s="67">
        <f t="shared" si="3"/>
        <v>48.641600000000004</v>
      </c>
      <c r="IE45" s="22"/>
      <c r="IF45" s="22"/>
      <c r="IG45" s="22"/>
      <c r="IH45" s="22"/>
      <c r="II45" s="22"/>
    </row>
    <row r="46" spans="1:243" s="21" customFormat="1" ht="84" customHeight="1">
      <c r="A46" s="32">
        <v>34</v>
      </c>
      <c r="B46" s="104" t="s">
        <v>225</v>
      </c>
      <c r="C46" s="63" t="s">
        <v>130</v>
      </c>
      <c r="D46" s="105">
        <v>4</v>
      </c>
      <c r="E46" s="111" t="s">
        <v>146</v>
      </c>
      <c r="F46" s="89">
        <v>179.8608</v>
      </c>
      <c r="G46" s="55"/>
      <c r="H46" s="55"/>
      <c r="I46" s="56" t="s">
        <v>40</v>
      </c>
      <c r="J46" s="57">
        <f t="shared" si="5"/>
        <v>1</v>
      </c>
      <c r="K46" s="58" t="s">
        <v>64</v>
      </c>
      <c r="L46" s="58" t="s">
        <v>7</v>
      </c>
      <c r="M46" s="59"/>
      <c r="N46" s="55"/>
      <c r="O46" s="55"/>
      <c r="P46" s="60"/>
      <c r="Q46" s="55"/>
      <c r="R46" s="55"/>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79">
        <f t="shared" si="6"/>
        <v>719.4432</v>
      </c>
      <c r="BB46" s="80">
        <f t="shared" si="7"/>
        <v>719.4432</v>
      </c>
      <c r="BC46" s="61" t="str">
        <f t="shared" si="8"/>
        <v>INR  Seven Hundred &amp; Nineteen  and Paise Forty Four Only</v>
      </c>
      <c r="BE46" s="62">
        <v>267.96</v>
      </c>
      <c r="BF46" s="54">
        <v>196</v>
      </c>
      <c r="BG46" s="67">
        <f t="shared" si="0"/>
        <v>221.7152</v>
      </c>
      <c r="BH46" s="67">
        <f t="shared" si="1"/>
        <v>303.116352</v>
      </c>
      <c r="BJ46" s="85">
        <v>2701</v>
      </c>
      <c r="BK46" s="66">
        <f t="shared" si="9"/>
        <v>3241.2</v>
      </c>
      <c r="BL46" s="67">
        <f t="shared" si="2"/>
        <v>3666.4454400000004</v>
      </c>
      <c r="BN46" s="99">
        <v>159</v>
      </c>
      <c r="BO46" s="67">
        <f t="shared" si="3"/>
        <v>179.8608</v>
      </c>
      <c r="IE46" s="22"/>
      <c r="IF46" s="22"/>
      <c r="IG46" s="22"/>
      <c r="IH46" s="22"/>
      <c r="II46" s="22"/>
    </row>
    <row r="47" spans="1:243" s="21" customFormat="1" ht="38.25" customHeight="1">
      <c r="A47" s="32">
        <v>35</v>
      </c>
      <c r="B47" s="104" t="s">
        <v>182</v>
      </c>
      <c r="C47" s="63" t="s">
        <v>131</v>
      </c>
      <c r="D47" s="105">
        <v>4</v>
      </c>
      <c r="E47" s="111" t="s">
        <v>146</v>
      </c>
      <c r="F47" s="89">
        <v>132.35040000000004</v>
      </c>
      <c r="G47" s="55"/>
      <c r="H47" s="55"/>
      <c r="I47" s="56" t="s">
        <v>40</v>
      </c>
      <c r="J47" s="57">
        <f t="shared" si="5"/>
        <v>1</v>
      </c>
      <c r="K47" s="58" t="s">
        <v>64</v>
      </c>
      <c r="L47" s="58" t="s">
        <v>7</v>
      </c>
      <c r="M47" s="59"/>
      <c r="N47" s="55"/>
      <c r="O47" s="55"/>
      <c r="P47" s="60"/>
      <c r="Q47" s="55"/>
      <c r="R47" s="55"/>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79">
        <f t="shared" si="6"/>
        <v>529.4016000000001</v>
      </c>
      <c r="BB47" s="80">
        <f t="shared" si="7"/>
        <v>529.4016000000001</v>
      </c>
      <c r="BC47" s="61" t="str">
        <f t="shared" si="8"/>
        <v>INR  Five Hundred &amp; Twenty Nine  and Paise Forty Only</v>
      </c>
      <c r="BE47" s="62">
        <v>271.98</v>
      </c>
      <c r="BF47" s="54">
        <v>1012</v>
      </c>
      <c r="BG47" s="67">
        <f t="shared" si="0"/>
        <v>1144.7744</v>
      </c>
      <c r="BH47" s="67">
        <f t="shared" si="1"/>
        <v>307.66377600000004</v>
      </c>
      <c r="BJ47" s="85">
        <v>466</v>
      </c>
      <c r="BK47" s="66">
        <f t="shared" si="9"/>
        <v>559.1999999999999</v>
      </c>
      <c r="BL47" s="67">
        <f t="shared" si="2"/>
        <v>632.56704</v>
      </c>
      <c r="BN47" s="99">
        <v>117</v>
      </c>
      <c r="BO47" s="67">
        <f t="shared" si="3"/>
        <v>132.35040000000004</v>
      </c>
      <c r="IE47" s="22"/>
      <c r="IF47" s="22"/>
      <c r="IG47" s="22"/>
      <c r="IH47" s="22"/>
      <c r="II47" s="22"/>
    </row>
    <row r="48" spans="1:243" s="21" customFormat="1" ht="90.75" customHeight="1">
      <c r="A48" s="32">
        <v>36</v>
      </c>
      <c r="B48" s="104" t="s">
        <v>183</v>
      </c>
      <c r="C48" s="63" t="s">
        <v>85</v>
      </c>
      <c r="D48" s="105">
        <v>25</v>
      </c>
      <c r="E48" s="111" t="s">
        <v>146</v>
      </c>
      <c r="F48" s="89">
        <v>88.23360000000001</v>
      </c>
      <c r="G48" s="55"/>
      <c r="H48" s="55"/>
      <c r="I48" s="56" t="s">
        <v>40</v>
      </c>
      <c r="J48" s="57">
        <f t="shared" si="5"/>
        <v>1</v>
      </c>
      <c r="K48" s="58" t="s">
        <v>64</v>
      </c>
      <c r="L48" s="58" t="s">
        <v>7</v>
      </c>
      <c r="M48" s="59"/>
      <c r="N48" s="55"/>
      <c r="O48" s="55"/>
      <c r="P48" s="60"/>
      <c r="Q48" s="55"/>
      <c r="R48" s="55"/>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79">
        <f t="shared" si="6"/>
        <v>2205.84</v>
      </c>
      <c r="BB48" s="80">
        <f t="shared" si="7"/>
        <v>2205.84</v>
      </c>
      <c r="BC48" s="61" t="str">
        <f t="shared" si="8"/>
        <v>INR  Two Thousand Two Hundred &amp; Five  and Paise Eighty Four Only</v>
      </c>
      <c r="BE48" s="62">
        <v>745</v>
      </c>
      <c r="BF48" s="54">
        <v>1024</v>
      </c>
      <c r="BG48" s="67">
        <f t="shared" si="0"/>
        <v>1158.3488000000002</v>
      </c>
      <c r="BH48" s="67">
        <f t="shared" si="1"/>
        <v>842.7440000000001</v>
      </c>
      <c r="BJ48" s="85">
        <v>82001</v>
      </c>
      <c r="BK48" s="66">
        <f t="shared" si="9"/>
        <v>98401.2</v>
      </c>
      <c r="BL48" s="67">
        <f t="shared" si="2"/>
        <v>111311.43744000001</v>
      </c>
      <c r="BN48" s="99">
        <v>78</v>
      </c>
      <c r="BO48" s="67">
        <f t="shared" si="3"/>
        <v>88.23360000000001</v>
      </c>
      <c r="IE48" s="22"/>
      <c r="IF48" s="22"/>
      <c r="IG48" s="22"/>
      <c r="IH48" s="22"/>
      <c r="II48" s="22"/>
    </row>
    <row r="49" spans="1:243" s="21" customFormat="1" ht="98.25" customHeight="1">
      <c r="A49" s="32">
        <v>37</v>
      </c>
      <c r="B49" s="104" t="s">
        <v>185</v>
      </c>
      <c r="C49" s="63" t="s">
        <v>86</v>
      </c>
      <c r="D49" s="105">
        <v>8</v>
      </c>
      <c r="E49" s="112" t="s">
        <v>186</v>
      </c>
      <c r="F49" s="113">
        <v>529.4016000000001</v>
      </c>
      <c r="G49" s="55"/>
      <c r="H49" s="55"/>
      <c r="I49" s="56" t="s">
        <v>40</v>
      </c>
      <c r="J49" s="57">
        <f t="shared" si="5"/>
        <v>1</v>
      </c>
      <c r="K49" s="58" t="s">
        <v>64</v>
      </c>
      <c r="L49" s="58" t="s">
        <v>7</v>
      </c>
      <c r="M49" s="59"/>
      <c r="N49" s="55"/>
      <c r="O49" s="55"/>
      <c r="P49" s="60"/>
      <c r="Q49" s="55"/>
      <c r="R49" s="55"/>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79">
        <f t="shared" si="6"/>
        <v>4235.212800000001</v>
      </c>
      <c r="BB49" s="80">
        <f t="shared" si="7"/>
        <v>4235.212800000001</v>
      </c>
      <c r="BC49" s="61" t="str">
        <f t="shared" si="8"/>
        <v>INR  Four Thousand Two Hundred &amp; Thirty Five  and Paise Twenty One Only</v>
      </c>
      <c r="BE49" s="62">
        <v>750</v>
      </c>
      <c r="BF49" s="54">
        <v>1036</v>
      </c>
      <c r="BG49" s="67">
        <f t="shared" si="0"/>
        <v>1171.9232000000002</v>
      </c>
      <c r="BH49" s="67">
        <f t="shared" si="1"/>
        <v>848.4000000000001</v>
      </c>
      <c r="BJ49" s="85">
        <v>2907</v>
      </c>
      <c r="BK49" s="66">
        <f t="shared" si="9"/>
        <v>3488.4</v>
      </c>
      <c r="BL49" s="67">
        <f t="shared" si="2"/>
        <v>3946.07808</v>
      </c>
      <c r="BN49" s="100">
        <v>468</v>
      </c>
      <c r="BO49" s="67">
        <f t="shared" si="3"/>
        <v>529.4016000000001</v>
      </c>
      <c r="IE49" s="22"/>
      <c r="IF49" s="22"/>
      <c r="IG49" s="22"/>
      <c r="IH49" s="22"/>
      <c r="II49" s="22"/>
    </row>
    <row r="50" spans="1:243" s="21" customFormat="1" ht="105" customHeight="1">
      <c r="A50" s="32">
        <v>38</v>
      </c>
      <c r="B50" s="104" t="s">
        <v>187</v>
      </c>
      <c r="C50" s="63" t="s">
        <v>87</v>
      </c>
      <c r="D50" s="105">
        <v>5</v>
      </c>
      <c r="E50" s="106" t="s">
        <v>173</v>
      </c>
      <c r="F50" s="89">
        <v>4531.5872</v>
      </c>
      <c r="G50" s="55"/>
      <c r="H50" s="55"/>
      <c r="I50" s="56" t="s">
        <v>40</v>
      </c>
      <c r="J50" s="57">
        <f t="shared" si="5"/>
        <v>1</v>
      </c>
      <c r="K50" s="58" t="s">
        <v>64</v>
      </c>
      <c r="L50" s="58" t="s">
        <v>7</v>
      </c>
      <c r="M50" s="59"/>
      <c r="N50" s="55"/>
      <c r="O50" s="55"/>
      <c r="P50" s="60"/>
      <c r="Q50" s="55"/>
      <c r="R50" s="55"/>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79">
        <f t="shared" si="6"/>
        <v>22657.936</v>
      </c>
      <c r="BB50" s="80">
        <f t="shared" si="7"/>
        <v>22657.936</v>
      </c>
      <c r="BC50" s="61" t="str">
        <f t="shared" si="8"/>
        <v>INR  Twenty Two Thousand Six Hundred &amp; Fifty Seven  and Paise Ninety Four Only</v>
      </c>
      <c r="BE50" s="62">
        <v>755</v>
      </c>
      <c r="BF50" s="54">
        <v>1048</v>
      </c>
      <c r="BG50" s="67">
        <f t="shared" si="0"/>
        <v>1185.4976000000001</v>
      </c>
      <c r="BH50" s="67">
        <f t="shared" si="1"/>
        <v>854.0560000000002</v>
      </c>
      <c r="BJ50" s="85">
        <v>10286</v>
      </c>
      <c r="BK50" s="66">
        <f t="shared" si="9"/>
        <v>12343.199999999999</v>
      </c>
      <c r="BL50" s="67">
        <f t="shared" si="2"/>
        <v>13962.627840000001</v>
      </c>
      <c r="BN50" s="99">
        <v>4006</v>
      </c>
      <c r="BO50" s="67">
        <f t="shared" si="3"/>
        <v>4531.5872</v>
      </c>
      <c r="IE50" s="22"/>
      <c r="IF50" s="22"/>
      <c r="IG50" s="22"/>
      <c r="IH50" s="22"/>
      <c r="II50" s="22"/>
    </row>
    <row r="51" spans="1:243" s="21" customFormat="1" ht="316.5" customHeight="1">
      <c r="A51" s="32">
        <v>39</v>
      </c>
      <c r="B51" s="104" t="s">
        <v>226</v>
      </c>
      <c r="C51" s="63" t="s">
        <v>88</v>
      </c>
      <c r="D51" s="105">
        <v>30</v>
      </c>
      <c r="E51" s="87" t="s">
        <v>176</v>
      </c>
      <c r="F51" s="108">
        <v>1282.7808000000002</v>
      </c>
      <c r="G51" s="55"/>
      <c r="H51" s="55"/>
      <c r="I51" s="56" t="s">
        <v>40</v>
      </c>
      <c r="J51" s="57">
        <f t="shared" si="5"/>
        <v>1</v>
      </c>
      <c r="K51" s="58" t="s">
        <v>64</v>
      </c>
      <c r="L51" s="58" t="s">
        <v>7</v>
      </c>
      <c r="M51" s="59"/>
      <c r="N51" s="55"/>
      <c r="O51" s="55"/>
      <c r="P51" s="60"/>
      <c r="Q51" s="55"/>
      <c r="R51" s="55"/>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79">
        <f t="shared" si="6"/>
        <v>38483.424000000006</v>
      </c>
      <c r="BB51" s="80">
        <f t="shared" si="7"/>
        <v>38483.424000000006</v>
      </c>
      <c r="BC51" s="61" t="str">
        <f t="shared" si="8"/>
        <v>INR  Thirty Eight Thousand Four Hundred &amp; Eighty Three  and Paise Forty Two Only</v>
      </c>
      <c r="BE51" s="62">
        <v>750</v>
      </c>
      <c r="BF51" s="54">
        <v>224</v>
      </c>
      <c r="BG51" s="67">
        <f t="shared" si="0"/>
        <v>253.38880000000003</v>
      </c>
      <c r="BH51" s="67">
        <f t="shared" si="1"/>
        <v>848.4000000000001</v>
      </c>
      <c r="BJ51" s="85">
        <v>655</v>
      </c>
      <c r="BK51" s="66">
        <f t="shared" si="9"/>
        <v>786</v>
      </c>
      <c r="BL51" s="67">
        <f t="shared" si="2"/>
        <v>889.1232000000001</v>
      </c>
      <c r="BN51" s="96">
        <v>1134</v>
      </c>
      <c r="BO51" s="67">
        <f t="shared" si="3"/>
        <v>1282.7808000000002</v>
      </c>
      <c r="IE51" s="22"/>
      <c r="IF51" s="22"/>
      <c r="IG51" s="22"/>
      <c r="IH51" s="22"/>
      <c r="II51" s="22"/>
    </row>
    <row r="52" spans="1:243" s="21" customFormat="1" ht="117" customHeight="1">
      <c r="A52" s="32">
        <v>40</v>
      </c>
      <c r="B52" s="104" t="s">
        <v>227</v>
      </c>
      <c r="C52" s="63" t="s">
        <v>89</v>
      </c>
      <c r="D52" s="105">
        <v>35</v>
      </c>
      <c r="E52" s="87" t="s">
        <v>176</v>
      </c>
      <c r="F52" s="108">
        <v>178.7296</v>
      </c>
      <c r="G52" s="55"/>
      <c r="H52" s="55"/>
      <c r="I52" s="56" t="s">
        <v>40</v>
      </c>
      <c r="J52" s="57">
        <f>IF(I52="Less(-)",-1,1)</f>
        <v>1</v>
      </c>
      <c r="K52" s="58" t="s">
        <v>64</v>
      </c>
      <c r="L52" s="58" t="s">
        <v>7</v>
      </c>
      <c r="M52" s="59"/>
      <c r="N52" s="55"/>
      <c r="O52" s="55"/>
      <c r="P52" s="60"/>
      <c r="Q52" s="55"/>
      <c r="R52" s="55"/>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79">
        <f>total_amount_ba($B$2,$D$2,D52,F52,J52,K52,M52)</f>
        <v>6255.536</v>
      </c>
      <c r="BB52" s="80">
        <f>BA52+SUM(N52:AZ52)</f>
        <v>6255.536</v>
      </c>
      <c r="BC52" s="61" t="str">
        <f>SpellNumber(L52,BB52)</f>
        <v>INR  Six Thousand Two Hundred &amp; Fifty Five  and Paise Fifty Four Only</v>
      </c>
      <c r="BE52" s="62">
        <v>755</v>
      </c>
      <c r="BF52" s="54">
        <v>1150</v>
      </c>
      <c r="BG52" s="67">
        <f t="shared" si="0"/>
        <v>1300.8800000000003</v>
      </c>
      <c r="BH52" s="67">
        <f t="shared" si="1"/>
        <v>854.0560000000002</v>
      </c>
      <c r="BJ52" s="85">
        <v>125</v>
      </c>
      <c r="BK52" s="66">
        <f t="shared" si="9"/>
        <v>150</v>
      </c>
      <c r="BL52" s="67">
        <f t="shared" si="2"/>
        <v>169.68000000000004</v>
      </c>
      <c r="BN52" s="96">
        <v>158</v>
      </c>
      <c r="BO52" s="67">
        <f t="shared" si="3"/>
        <v>178.7296</v>
      </c>
      <c r="IE52" s="22"/>
      <c r="IF52" s="22"/>
      <c r="IG52" s="22"/>
      <c r="IH52" s="22"/>
      <c r="II52" s="22"/>
    </row>
    <row r="53" spans="1:243" s="21" customFormat="1" ht="78.75" customHeight="1">
      <c r="A53" s="32">
        <v>41</v>
      </c>
      <c r="B53" s="104" t="s">
        <v>228</v>
      </c>
      <c r="C53" s="63" t="s">
        <v>90</v>
      </c>
      <c r="D53" s="105">
        <v>4</v>
      </c>
      <c r="E53" s="111" t="s">
        <v>146</v>
      </c>
      <c r="F53" s="107">
        <v>220.58400000000003</v>
      </c>
      <c r="G53" s="55"/>
      <c r="H53" s="55"/>
      <c r="I53" s="56" t="s">
        <v>40</v>
      </c>
      <c r="J53" s="57">
        <f t="shared" si="5"/>
        <v>1</v>
      </c>
      <c r="K53" s="58" t="s">
        <v>64</v>
      </c>
      <c r="L53" s="58" t="s">
        <v>7</v>
      </c>
      <c r="M53" s="59"/>
      <c r="N53" s="55"/>
      <c r="O53" s="55"/>
      <c r="P53" s="60"/>
      <c r="Q53" s="55"/>
      <c r="R53" s="55"/>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79">
        <f t="shared" si="6"/>
        <v>882.3360000000001</v>
      </c>
      <c r="BB53" s="80">
        <f t="shared" si="7"/>
        <v>882.3360000000001</v>
      </c>
      <c r="BC53" s="61" t="str">
        <f t="shared" si="8"/>
        <v>INR  Eight Hundred &amp; Eighty Two  and Paise Thirty Four Only</v>
      </c>
      <c r="BE53" s="62">
        <v>760</v>
      </c>
      <c r="BF53" s="54">
        <v>1162</v>
      </c>
      <c r="BG53" s="67">
        <f t="shared" si="0"/>
        <v>1314.4544</v>
      </c>
      <c r="BH53" s="67">
        <f t="shared" si="1"/>
        <v>859.7120000000001</v>
      </c>
      <c r="BJ53" s="85">
        <v>30</v>
      </c>
      <c r="BK53" s="66">
        <f t="shared" si="9"/>
        <v>36</v>
      </c>
      <c r="BL53" s="67">
        <f t="shared" si="2"/>
        <v>40.723200000000006</v>
      </c>
      <c r="BN53" s="95">
        <v>195</v>
      </c>
      <c r="BO53" s="67">
        <f t="shared" si="3"/>
        <v>220.58400000000003</v>
      </c>
      <c r="IE53" s="22"/>
      <c r="IF53" s="22"/>
      <c r="IG53" s="22"/>
      <c r="IH53" s="22"/>
      <c r="II53" s="22"/>
    </row>
    <row r="54" spans="1:243" s="21" customFormat="1" ht="74.25" customHeight="1">
      <c r="A54" s="32">
        <v>42</v>
      </c>
      <c r="B54" s="104" t="s">
        <v>229</v>
      </c>
      <c r="C54" s="63" t="s">
        <v>91</v>
      </c>
      <c r="D54" s="105">
        <v>4</v>
      </c>
      <c r="E54" s="111" t="s">
        <v>146</v>
      </c>
      <c r="F54" s="107">
        <v>166.28640000000001</v>
      </c>
      <c r="G54" s="55"/>
      <c r="H54" s="55"/>
      <c r="I54" s="56" t="s">
        <v>40</v>
      </c>
      <c r="J54" s="57">
        <f t="shared" si="5"/>
        <v>1</v>
      </c>
      <c r="K54" s="58" t="s">
        <v>64</v>
      </c>
      <c r="L54" s="58" t="s">
        <v>7</v>
      </c>
      <c r="M54" s="59"/>
      <c r="N54" s="55"/>
      <c r="O54" s="55"/>
      <c r="P54" s="60"/>
      <c r="Q54" s="55"/>
      <c r="R54" s="55"/>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79">
        <f t="shared" si="6"/>
        <v>665.1456000000001</v>
      </c>
      <c r="BB54" s="80">
        <f t="shared" si="7"/>
        <v>665.1456000000001</v>
      </c>
      <c r="BC54" s="61" t="str">
        <f t="shared" si="8"/>
        <v>INR  Six Hundred &amp; Sixty Five  and Paise Fifteen Only</v>
      </c>
      <c r="BE54" s="62">
        <v>186</v>
      </c>
      <c r="BF54" s="54">
        <v>1174</v>
      </c>
      <c r="BG54" s="67">
        <f t="shared" si="0"/>
        <v>1328.0288</v>
      </c>
      <c r="BH54" s="67">
        <f t="shared" si="1"/>
        <v>210.40320000000003</v>
      </c>
      <c r="BJ54" s="85">
        <v>43</v>
      </c>
      <c r="BK54" s="66">
        <f t="shared" si="9"/>
        <v>51.6</v>
      </c>
      <c r="BL54" s="67">
        <f t="shared" si="2"/>
        <v>58.36992000000001</v>
      </c>
      <c r="BN54" s="95">
        <v>147</v>
      </c>
      <c r="BO54" s="67">
        <f t="shared" si="3"/>
        <v>166.28640000000001</v>
      </c>
      <c r="IE54" s="22"/>
      <c r="IF54" s="22"/>
      <c r="IG54" s="22"/>
      <c r="IH54" s="22"/>
      <c r="II54" s="22"/>
    </row>
    <row r="55" spans="1:243" s="21" customFormat="1" ht="72" customHeight="1">
      <c r="A55" s="32">
        <v>43</v>
      </c>
      <c r="B55" s="104" t="s">
        <v>230</v>
      </c>
      <c r="C55" s="63" t="s">
        <v>92</v>
      </c>
      <c r="D55" s="105">
        <v>4</v>
      </c>
      <c r="E55" s="111" t="s">
        <v>146</v>
      </c>
      <c r="F55" s="107">
        <v>96.152</v>
      </c>
      <c r="G55" s="55"/>
      <c r="H55" s="55"/>
      <c r="I55" s="56" t="s">
        <v>40</v>
      </c>
      <c r="J55" s="57">
        <f t="shared" si="5"/>
        <v>1</v>
      </c>
      <c r="K55" s="58" t="s">
        <v>64</v>
      </c>
      <c r="L55" s="58" t="s">
        <v>7</v>
      </c>
      <c r="M55" s="59"/>
      <c r="N55" s="55"/>
      <c r="O55" s="55"/>
      <c r="P55" s="60"/>
      <c r="Q55" s="55"/>
      <c r="R55" s="55"/>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79">
        <f t="shared" si="6"/>
        <v>384.608</v>
      </c>
      <c r="BB55" s="80">
        <f t="shared" si="7"/>
        <v>384.608</v>
      </c>
      <c r="BC55" s="61" t="str">
        <f t="shared" si="8"/>
        <v>INR  Three Hundred &amp; Eighty Four  and Paise Sixty One Only</v>
      </c>
      <c r="BE55" s="62">
        <v>190</v>
      </c>
      <c r="BF55" s="54">
        <v>1186</v>
      </c>
      <c r="BG55" s="67">
        <f t="shared" si="0"/>
        <v>1341.6032000000002</v>
      </c>
      <c r="BH55" s="67">
        <f t="shared" si="1"/>
        <v>214.92800000000003</v>
      </c>
      <c r="BJ55" s="85">
        <v>163</v>
      </c>
      <c r="BK55" s="66">
        <f t="shared" si="9"/>
        <v>195.6</v>
      </c>
      <c r="BL55" s="67">
        <f t="shared" si="2"/>
        <v>221.26272</v>
      </c>
      <c r="BN55" s="95">
        <v>85</v>
      </c>
      <c r="BO55" s="67">
        <f t="shared" si="3"/>
        <v>96.152</v>
      </c>
      <c r="IE55" s="22"/>
      <c r="IF55" s="22"/>
      <c r="IG55" s="22"/>
      <c r="IH55" s="22"/>
      <c r="II55" s="22"/>
    </row>
    <row r="56" spans="1:243" s="21" customFormat="1" ht="73.5" customHeight="1">
      <c r="A56" s="32">
        <v>44</v>
      </c>
      <c r="B56" s="104" t="s">
        <v>231</v>
      </c>
      <c r="C56" s="63" t="s">
        <v>93</v>
      </c>
      <c r="D56" s="105">
        <v>25</v>
      </c>
      <c r="E56" s="111" t="s">
        <v>146</v>
      </c>
      <c r="F56" s="107">
        <v>23.755200000000002</v>
      </c>
      <c r="G56" s="55"/>
      <c r="H56" s="55"/>
      <c r="I56" s="56" t="s">
        <v>40</v>
      </c>
      <c r="J56" s="57">
        <f t="shared" si="5"/>
        <v>1</v>
      </c>
      <c r="K56" s="58" t="s">
        <v>64</v>
      </c>
      <c r="L56" s="58" t="s">
        <v>7</v>
      </c>
      <c r="M56" s="59"/>
      <c r="N56" s="55"/>
      <c r="O56" s="55"/>
      <c r="P56" s="60"/>
      <c r="Q56" s="55"/>
      <c r="R56" s="55"/>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79">
        <f t="shared" si="6"/>
        <v>593.8800000000001</v>
      </c>
      <c r="BB56" s="80">
        <f t="shared" si="7"/>
        <v>593.8800000000001</v>
      </c>
      <c r="BC56" s="61" t="str">
        <f t="shared" si="8"/>
        <v>INR  Five Hundred &amp; Ninety Three  and Paise Eighty Eight Only</v>
      </c>
      <c r="BE56" s="62">
        <v>194</v>
      </c>
      <c r="BF56" s="54">
        <v>698</v>
      </c>
      <c r="BG56" s="67">
        <f t="shared" si="0"/>
        <v>789.5776000000001</v>
      </c>
      <c r="BH56" s="67">
        <f t="shared" si="1"/>
        <v>219.45280000000002</v>
      </c>
      <c r="BJ56" s="85">
        <v>123</v>
      </c>
      <c r="BK56" s="66">
        <f t="shared" si="9"/>
        <v>147.6</v>
      </c>
      <c r="BL56" s="67">
        <f t="shared" si="2"/>
        <v>166.96512</v>
      </c>
      <c r="BN56" s="95">
        <v>21</v>
      </c>
      <c r="BO56" s="67">
        <f t="shared" si="3"/>
        <v>23.755200000000002</v>
      </c>
      <c r="IE56" s="22"/>
      <c r="IF56" s="22"/>
      <c r="IG56" s="22"/>
      <c r="IH56" s="22"/>
      <c r="II56" s="22"/>
    </row>
    <row r="57" spans="1:243" s="21" customFormat="1" ht="75.75" customHeight="1">
      <c r="A57" s="32">
        <v>45</v>
      </c>
      <c r="B57" s="104" t="s">
        <v>232</v>
      </c>
      <c r="C57" s="63" t="s">
        <v>94</v>
      </c>
      <c r="D57" s="105">
        <v>4</v>
      </c>
      <c r="E57" s="111" t="s">
        <v>146</v>
      </c>
      <c r="F57" s="107">
        <v>37.3296</v>
      </c>
      <c r="G57" s="55"/>
      <c r="H57" s="55"/>
      <c r="I57" s="56" t="s">
        <v>40</v>
      </c>
      <c r="J57" s="57">
        <f t="shared" si="5"/>
        <v>1</v>
      </c>
      <c r="K57" s="58" t="s">
        <v>64</v>
      </c>
      <c r="L57" s="58" t="s">
        <v>7</v>
      </c>
      <c r="M57" s="59"/>
      <c r="N57" s="55"/>
      <c r="O57" s="55"/>
      <c r="P57" s="60"/>
      <c r="Q57" s="55"/>
      <c r="R57" s="55"/>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79">
        <f t="shared" si="6"/>
        <v>149.3184</v>
      </c>
      <c r="BB57" s="80">
        <f t="shared" si="7"/>
        <v>149.3184</v>
      </c>
      <c r="BC57" s="61" t="str">
        <f t="shared" si="8"/>
        <v>INR  One Hundred &amp; Forty Nine  and Paise Thirty Two Only</v>
      </c>
      <c r="BE57" s="62">
        <v>198</v>
      </c>
      <c r="BF57" s="54">
        <v>703</v>
      </c>
      <c r="BG57" s="67">
        <f t="shared" si="0"/>
        <v>795.2336000000001</v>
      </c>
      <c r="BH57" s="67">
        <f t="shared" si="1"/>
        <v>223.97760000000002</v>
      </c>
      <c r="BJ57" s="85">
        <v>79</v>
      </c>
      <c r="BK57" s="66">
        <f t="shared" si="9"/>
        <v>94.8</v>
      </c>
      <c r="BL57" s="67">
        <f t="shared" si="2"/>
        <v>107.23776000000001</v>
      </c>
      <c r="BN57" s="95">
        <v>33</v>
      </c>
      <c r="BO57" s="67">
        <f t="shared" si="3"/>
        <v>37.3296</v>
      </c>
      <c r="IE57" s="22"/>
      <c r="IF57" s="22"/>
      <c r="IG57" s="22"/>
      <c r="IH57" s="22"/>
      <c r="II57" s="22"/>
    </row>
    <row r="58" spans="1:243" s="21" customFormat="1" ht="204.75" customHeight="1">
      <c r="A58" s="32">
        <v>46</v>
      </c>
      <c r="B58" s="104" t="s">
        <v>233</v>
      </c>
      <c r="C58" s="63" t="s">
        <v>95</v>
      </c>
      <c r="D58" s="105">
        <v>3</v>
      </c>
      <c r="E58" s="87" t="s">
        <v>146</v>
      </c>
      <c r="F58" s="108">
        <v>2238.6448</v>
      </c>
      <c r="G58" s="55"/>
      <c r="H58" s="55"/>
      <c r="I58" s="56" t="s">
        <v>40</v>
      </c>
      <c r="J58" s="57">
        <f t="shared" si="5"/>
        <v>1</v>
      </c>
      <c r="K58" s="58" t="s">
        <v>64</v>
      </c>
      <c r="L58" s="58" t="s">
        <v>7</v>
      </c>
      <c r="M58" s="59"/>
      <c r="N58" s="55"/>
      <c r="O58" s="55"/>
      <c r="P58" s="60"/>
      <c r="Q58" s="55"/>
      <c r="R58" s="55"/>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79">
        <f t="shared" si="6"/>
        <v>6715.9344</v>
      </c>
      <c r="BB58" s="80">
        <f t="shared" si="7"/>
        <v>6715.9344</v>
      </c>
      <c r="BC58" s="61" t="str">
        <f t="shared" si="8"/>
        <v>INR  Six Thousand Seven Hundred &amp; Fifteen  and Paise Ninety Three Only</v>
      </c>
      <c r="BE58" s="62">
        <v>161</v>
      </c>
      <c r="BF58" s="54">
        <v>708</v>
      </c>
      <c r="BG58" s="67">
        <f t="shared" si="0"/>
        <v>800.8896000000001</v>
      </c>
      <c r="BH58" s="67">
        <f t="shared" si="1"/>
        <v>182.12320000000003</v>
      </c>
      <c r="BJ58" s="85">
        <v>16</v>
      </c>
      <c r="BK58" s="66">
        <f t="shared" si="9"/>
        <v>19.2</v>
      </c>
      <c r="BL58" s="67">
        <f t="shared" si="2"/>
        <v>21.719040000000003</v>
      </c>
      <c r="BN58" s="96">
        <v>1979</v>
      </c>
      <c r="BO58" s="67">
        <f t="shared" si="3"/>
        <v>2238.6448</v>
      </c>
      <c r="IE58" s="22"/>
      <c r="IF58" s="22"/>
      <c r="IG58" s="22"/>
      <c r="IH58" s="22"/>
      <c r="II58" s="22"/>
    </row>
    <row r="59" spans="1:243" s="21" customFormat="1" ht="72.75" customHeight="1">
      <c r="A59" s="32">
        <v>47</v>
      </c>
      <c r="B59" s="104" t="s">
        <v>234</v>
      </c>
      <c r="C59" s="63" t="s">
        <v>96</v>
      </c>
      <c r="D59" s="105">
        <v>3</v>
      </c>
      <c r="E59" s="87" t="s">
        <v>146</v>
      </c>
      <c r="F59" s="108">
        <v>102.93920000000001</v>
      </c>
      <c r="G59" s="55"/>
      <c r="H59" s="55"/>
      <c r="I59" s="56" t="s">
        <v>40</v>
      </c>
      <c r="J59" s="57">
        <f>IF(I59="Less(-)",-1,1)</f>
        <v>1</v>
      </c>
      <c r="K59" s="58" t="s">
        <v>64</v>
      </c>
      <c r="L59" s="58" t="s">
        <v>7</v>
      </c>
      <c r="M59" s="59"/>
      <c r="N59" s="55"/>
      <c r="O59" s="55"/>
      <c r="P59" s="60"/>
      <c r="Q59" s="55"/>
      <c r="R59" s="55"/>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79">
        <f>total_amount_ba($B$2,$D$2,D59,F59,J59,K59,M59)</f>
        <v>308.8176</v>
      </c>
      <c r="BB59" s="80">
        <f>BA59+SUM(N59:AZ59)</f>
        <v>308.8176</v>
      </c>
      <c r="BC59" s="61" t="str">
        <f>SpellNumber(L59,BB59)</f>
        <v>INR  Three Hundred &amp; Eight  and Paise Eighty Two Only</v>
      </c>
      <c r="BE59" s="62">
        <v>165</v>
      </c>
      <c r="BF59" s="54">
        <v>713</v>
      </c>
      <c r="BG59" s="67">
        <f t="shared" si="0"/>
        <v>806.5456</v>
      </c>
      <c r="BH59" s="67">
        <f t="shared" si="1"/>
        <v>186.64800000000002</v>
      </c>
      <c r="BJ59" s="85">
        <v>480</v>
      </c>
      <c r="BK59" s="66">
        <f t="shared" si="9"/>
        <v>576</v>
      </c>
      <c r="BL59" s="67">
        <f t="shared" si="2"/>
        <v>651.5712000000001</v>
      </c>
      <c r="BN59" s="96">
        <v>91</v>
      </c>
      <c r="BO59" s="67">
        <f t="shared" si="3"/>
        <v>102.93920000000001</v>
      </c>
      <c r="IE59" s="22"/>
      <c r="IF59" s="22"/>
      <c r="IG59" s="22"/>
      <c r="IH59" s="22"/>
      <c r="II59" s="22"/>
    </row>
    <row r="60" spans="1:243" s="21" customFormat="1" ht="86.25" customHeight="1">
      <c r="A60" s="32">
        <v>48</v>
      </c>
      <c r="B60" s="104" t="s">
        <v>235</v>
      </c>
      <c r="C60" s="63" t="s">
        <v>97</v>
      </c>
      <c r="D60" s="105">
        <v>3</v>
      </c>
      <c r="E60" s="87" t="s">
        <v>146</v>
      </c>
      <c r="F60" s="108">
        <v>121.03840000000002</v>
      </c>
      <c r="G60" s="55"/>
      <c r="H60" s="55"/>
      <c r="I60" s="56" t="s">
        <v>40</v>
      </c>
      <c r="J60" s="57">
        <f t="shared" si="5"/>
        <v>1</v>
      </c>
      <c r="K60" s="58" t="s">
        <v>64</v>
      </c>
      <c r="L60" s="58" t="s">
        <v>7</v>
      </c>
      <c r="M60" s="59"/>
      <c r="N60" s="55"/>
      <c r="O60" s="55"/>
      <c r="P60" s="60"/>
      <c r="Q60" s="55"/>
      <c r="R60" s="55"/>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79">
        <f t="shared" si="6"/>
        <v>363.1152000000001</v>
      </c>
      <c r="BB60" s="80">
        <f t="shared" si="7"/>
        <v>363.1152000000001</v>
      </c>
      <c r="BC60" s="61" t="str">
        <f t="shared" si="8"/>
        <v>INR  Three Hundred &amp; Sixty Three  and Paise Twelve Only</v>
      </c>
      <c r="BE60" s="62">
        <v>169</v>
      </c>
      <c r="BF60" s="54">
        <v>703</v>
      </c>
      <c r="BG60" s="67">
        <f t="shared" si="0"/>
        <v>795.2336000000001</v>
      </c>
      <c r="BH60" s="67">
        <f t="shared" si="1"/>
        <v>191.17280000000002</v>
      </c>
      <c r="BJ60" s="85">
        <v>5309</v>
      </c>
      <c r="BK60" s="66">
        <f t="shared" si="9"/>
        <v>6370.8</v>
      </c>
      <c r="BL60" s="67">
        <f t="shared" si="2"/>
        <v>7206.648960000001</v>
      </c>
      <c r="BN60" s="96">
        <v>107</v>
      </c>
      <c r="BO60" s="67">
        <f t="shared" si="3"/>
        <v>121.03840000000002</v>
      </c>
      <c r="IE60" s="22"/>
      <c r="IF60" s="22"/>
      <c r="IG60" s="22"/>
      <c r="IH60" s="22"/>
      <c r="II60" s="22"/>
    </row>
    <row r="61" spans="1:243" s="21" customFormat="1" ht="102" customHeight="1">
      <c r="A61" s="32">
        <v>49</v>
      </c>
      <c r="B61" s="104" t="s">
        <v>236</v>
      </c>
      <c r="C61" s="63" t="s">
        <v>98</v>
      </c>
      <c r="D61" s="105">
        <v>3</v>
      </c>
      <c r="E61" s="87" t="s">
        <v>146</v>
      </c>
      <c r="F61" s="108">
        <v>669.6704000000001</v>
      </c>
      <c r="G61" s="55"/>
      <c r="H61" s="55"/>
      <c r="I61" s="56" t="s">
        <v>40</v>
      </c>
      <c r="J61" s="57">
        <f t="shared" si="5"/>
        <v>1</v>
      </c>
      <c r="K61" s="58" t="s">
        <v>64</v>
      </c>
      <c r="L61" s="58" t="s">
        <v>7</v>
      </c>
      <c r="M61" s="59"/>
      <c r="N61" s="55"/>
      <c r="O61" s="55"/>
      <c r="P61" s="60"/>
      <c r="Q61" s="55"/>
      <c r="R61" s="55"/>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79">
        <f t="shared" si="6"/>
        <v>2009.0112000000004</v>
      </c>
      <c r="BB61" s="80">
        <f t="shared" si="7"/>
        <v>2009.0112000000004</v>
      </c>
      <c r="BC61" s="61" t="str">
        <f t="shared" si="8"/>
        <v>INR  Two Thousand  &amp;Nine  and Paise One Only</v>
      </c>
      <c r="BE61" s="62">
        <v>173</v>
      </c>
      <c r="BF61" s="54">
        <v>708</v>
      </c>
      <c r="BG61" s="67">
        <f t="shared" si="0"/>
        <v>800.8896000000001</v>
      </c>
      <c r="BH61" s="67">
        <f t="shared" si="1"/>
        <v>195.69760000000002</v>
      </c>
      <c r="BJ61" s="85">
        <v>292</v>
      </c>
      <c r="BK61" s="66">
        <f t="shared" si="9"/>
        <v>350.4</v>
      </c>
      <c r="BL61" s="67">
        <f t="shared" si="2"/>
        <v>396.37248000000005</v>
      </c>
      <c r="BN61" s="96">
        <v>592</v>
      </c>
      <c r="BO61" s="67">
        <f t="shared" si="3"/>
        <v>669.6704000000001</v>
      </c>
      <c r="IE61" s="22"/>
      <c r="IF61" s="22"/>
      <c r="IG61" s="22"/>
      <c r="IH61" s="22"/>
      <c r="II61" s="22"/>
    </row>
    <row r="62" spans="1:243" s="21" customFormat="1" ht="72" customHeight="1">
      <c r="A62" s="32">
        <v>50</v>
      </c>
      <c r="B62" s="104" t="s">
        <v>237</v>
      </c>
      <c r="C62" s="63" t="s">
        <v>99</v>
      </c>
      <c r="D62" s="105">
        <v>5</v>
      </c>
      <c r="E62" s="87" t="s">
        <v>146</v>
      </c>
      <c r="F62" s="108">
        <v>537.32</v>
      </c>
      <c r="G62" s="55"/>
      <c r="H62" s="55"/>
      <c r="I62" s="56" t="s">
        <v>40</v>
      </c>
      <c r="J62" s="57">
        <f t="shared" si="5"/>
        <v>1</v>
      </c>
      <c r="K62" s="58" t="s">
        <v>64</v>
      </c>
      <c r="L62" s="58" t="s">
        <v>7</v>
      </c>
      <c r="M62" s="59"/>
      <c r="N62" s="55"/>
      <c r="O62" s="55"/>
      <c r="P62" s="60"/>
      <c r="Q62" s="55"/>
      <c r="R62" s="55"/>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79">
        <f t="shared" si="6"/>
        <v>2686.6000000000004</v>
      </c>
      <c r="BB62" s="80">
        <f t="shared" si="7"/>
        <v>2686.6000000000004</v>
      </c>
      <c r="BC62" s="61" t="str">
        <f t="shared" si="8"/>
        <v>INR  Two Thousand Six Hundred &amp; Eighty Six  and Paise Sixty Only</v>
      </c>
      <c r="BE62" s="62">
        <v>129</v>
      </c>
      <c r="BF62" s="54">
        <v>713</v>
      </c>
      <c r="BG62" s="67">
        <f t="shared" si="0"/>
        <v>806.5456</v>
      </c>
      <c r="BH62" s="67">
        <f t="shared" si="1"/>
        <v>145.92480000000003</v>
      </c>
      <c r="BJ62" s="85">
        <v>195</v>
      </c>
      <c r="BK62" s="66">
        <f t="shared" si="9"/>
        <v>234</v>
      </c>
      <c r="BL62" s="67">
        <f t="shared" si="2"/>
        <v>264.7008000000001</v>
      </c>
      <c r="BN62" s="96">
        <v>475</v>
      </c>
      <c r="BO62" s="67">
        <f t="shared" si="3"/>
        <v>537.32</v>
      </c>
      <c r="IE62" s="22"/>
      <c r="IF62" s="22"/>
      <c r="IG62" s="22"/>
      <c r="IH62" s="22"/>
      <c r="II62" s="22"/>
    </row>
    <row r="63" spans="1:243" s="21" customFormat="1" ht="46.5" customHeight="1">
      <c r="A63" s="32">
        <v>51</v>
      </c>
      <c r="B63" s="104" t="s">
        <v>238</v>
      </c>
      <c r="C63" s="63" t="s">
        <v>100</v>
      </c>
      <c r="D63" s="105">
        <v>7</v>
      </c>
      <c r="E63" s="87" t="s">
        <v>146</v>
      </c>
      <c r="F63" s="108">
        <v>212.66560000000004</v>
      </c>
      <c r="G63" s="55"/>
      <c r="H63" s="55"/>
      <c r="I63" s="56" t="s">
        <v>40</v>
      </c>
      <c r="J63" s="57">
        <f t="shared" si="5"/>
        <v>1</v>
      </c>
      <c r="K63" s="58" t="s">
        <v>64</v>
      </c>
      <c r="L63" s="58" t="s">
        <v>7</v>
      </c>
      <c r="M63" s="59"/>
      <c r="N63" s="55"/>
      <c r="O63" s="55"/>
      <c r="P63" s="60"/>
      <c r="Q63" s="55"/>
      <c r="R63" s="55"/>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79">
        <f t="shared" si="6"/>
        <v>1488.6592000000003</v>
      </c>
      <c r="BB63" s="80">
        <f t="shared" si="7"/>
        <v>1488.6592000000003</v>
      </c>
      <c r="BC63" s="61" t="str">
        <f t="shared" si="8"/>
        <v>INR  One Thousand Four Hundred &amp; Eighty Eight  and Paise Sixty Six Only</v>
      </c>
      <c r="BE63" s="62">
        <v>133</v>
      </c>
      <c r="BF63" s="54">
        <v>718</v>
      </c>
      <c r="BG63" s="67">
        <f t="shared" si="0"/>
        <v>812.2016000000001</v>
      </c>
      <c r="BH63" s="67">
        <f t="shared" si="1"/>
        <v>150.4496</v>
      </c>
      <c r="BJ63" s="85">
        <v>147</v>
      </c>
      <c r="BK63" s="66">
        <f t="shared" si="9"/>
        <v>176.4</v>
      </c>
      <c r="BL63" s="67">
        <f t="shared" si="2"/>
        <v>199.54368000000002</v>
      </c>
      <c r="BN63" s="96">
        <v>188</v>
      </c>
      <c r="BO63" s="67">
        <f t="shared" si="3"/>
        <v>212.66560000000004</v>
      </c>
      <c r="IE63" s="22"/>
      <c r="IF63" s="22"/>
      <c r="IG63" s="22"/>
      <c r="IH63" s="22"/>
      <c r="II63" s="22"/>
    </row>
    <row r="64" spans="1:243" s="21" customFormat="1" ht="108" customHeight="1">
      <c r="A64" s="32">
        <v>52</v>
      </c>
      <c r="B64" s="104" t="s">
        <v>239</v>
      </c>
      <c r="C64" s="63" t="s">
        <v>101</v>
      </c>
      <c r="D64" s="105">
        <v>3</v>
      </c>
      <c r="E64" s="87" t="s">
        <v>146</v>
      </c>
      <c r="F64" s="108">
        <v>693.4256</v>
      </c>
      <c r="G64" s="55"/>
      <c r="H64" s="55"/>
      <c r="I64" s="56" t="s">
        <v>40</v>
      </c>
      <c r="J64" s="57">
        <f>IF(I64="Less(-)",-1,1)</f>
        <v>1</v>
      </c>
      <c r="K64" s="58" t="s">
        <v>64</v>
      </c>
      <c r="L64" s="58" t="s">
        <v>7</v>
      </c>
      <c r="M64" s="59"/>
      <c r="N64" s="55"/>
      <c r="O64" s="55"/>
      <c r="P64" s="60"/>
      <c r="Q64" s="55"/>
      <c r="R64" s="55"/>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79">
        <f>total_amount_ba($B$2,$D$2,D64,F64,J64,K64,M64)</f>
        <v>2080.2768</v>
      </c>
      <c r="BB64" s="80">
        <f>BA64+SUM(N64:AZ64)</f>
        <v>2080.2768</v>
      </c>
      <c r="BC64" s="61" t="str">
        <f>SpellNumber(L64,BB64)</f>
        <v>INR  Two Thousand  &amp;Eighty  and Paise Twenty Eight Only</v>
      </c>
      <c r="BE64" s="62">
        <v>137</v>
      </c>
      <c r="BF64" s="54">
        <v>1269</v>
      </c>
      <c r="BG64" s="67">
        <f t="shared" si="0"/>
        <v>1435.4928000000002</v>
      </c>
      <c r="BH64" s="67">
        <f t="shared" si="1"/>
        <v>154.97440000000003</v>
      </c>
      <c r="BJ64" s="85">
        <v>85</v>
      </c>
      <c r="BK64" s="66">
        <f t="shared" si="9"/>
        <v>102</v>
      </c>
      <c r="BL64" s="67">
        <f t="shared" si="2"/>
        <v>115.3824</v>
      </c>
      <c r="BN64" s="96">
        <v>613</v>
      </c>
      <c r="BO64" s="67">
        <f t="shared" si="3"/>
        <v>693.4256</v>
      </c>
      <c r="IE64" s="22"/>
      <c r="IF64" s="22"/>
      <c r="IG64" s="22"/>
      <c r="IH64" s="22"/>
      <c r="II64" s="22"/>
    </row>
    <row r="65" spans="1:243" s="21" customFormat="1" ht="71.25" customHeight="1">
      <c r="A65" s="32">
        <v>53</v>
      </c>
      <c r="B65" s="104" t="s">
        <v>188</v>
      </c>
      <c r="C65" s="63" t="s">
        <v>102</v>
      </c>
      <c r="D65" s="105">
        <v>5</v>
      </c>
      <c r="E65" s="87" t="s">
        <v>146</v>
      </c>
      <c r="F65" s="108">
        <v>973.9632</v>
      </c>
      <c r="G65" s="55"/>
      <c r="H65" s="55"/>
      <c r="I65" s="56" t="s">
        <v>40</v>
      </c>
      <c r="J65" s="57">
        <f t="shared" si="5"/>
        <v>1</v>
      </c>
      <c r="K65" s="58" t="s">
        <v>64</v>
      </c>
      <c r="L65" s="58" t="s">
        <v>7</v>
      </c>
      <c r="M65" s="59"/>
      <c r="N65" s="55"/>
      <c r="O65" s="55"/>
      <c r="P65" s="60"/>
      <c r="Q65" s="55"/>
      <c r="R65" s="55"/>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79">
        <f t="shared" si="6"/>
        <v>4869.816</v>
      </c>
      <c r="BB65" s="80">
        <f t="shared" si="7"/>
        <v>4869.816</v>
      </c>
      <c r="BC65" s="61" t="str">
        <f t="shared" si="8"/>
        <v>INR  Four Thousand Eight Hundred &amp; Sixty Nine  and Paise Eighty Two Only</v>
      </c>
      <c r="BE65" s="62">
        <v>141</v>
      </c>
      <c r="BF65" s="54">
        <v>1274</v>
      </c>
      <c r="BG65" s="67">
        <f t="shared" si="0"/>
        <v>1441.1488000000002</v>
      </c>
      <c r="BH65" s="67">
        <f t="shared" si="1"/>
        <v>159.49920000000003</v>
      </c>
      <c r="BJ65" s="85">
        <v>21</v>
      </c>
      <c r="BK65" s="66">
        <f t="shared" si="9"/>
        <v>25.2</v>
      </c>
      <c r="BL65" s="67">
        <f t="shared" si="2"/>
        <v>28.506240000000002</v>
      </c>
      <c r="BN65" s="96">
        <v>861</v>
      </c>
      <c r="BO65" s="67">
        <f t="shared" si="3"/>
        <v>973.9632</v>
      </c>
      <c r="IE65" s="22"/>
      <c r="IF65" s="22"/>
      <c r="IG65" s="22"/>
      <c r="IH65" s="22"/>
      <c r="II65" s="22"/>
    </row>
    <row r="66" spans="1:243" s="21" customFormat="1" ht="74.25" customHeight="1">
      <c r="A66" s="32">
        <v>54</v>
      </c>
      <c r="B66" s="104" t="s">
        <v>189</v>
      </c>
      <c r="C66" s="63" t="s">
        <v>103</v>
      </c>
      <c r="D66" s="105">
        <v>3</v>
      </c>
      <c r="E66" s="87" t="s">
        <v>146</v>
      </c>
      <c r="F66" s="108">
        <v>921.9280000000001</v>
      </c>
      <c r="G66" s="55"/>
      <c r="H66" s="55"/>
      <c r="I66" s="56" t="s">
        <v>40</v>
      </c>
      <c r="J66" s="57">
        <f t="shared" si="5"/>
        <v>1</v>
      </c>
      <c r="K66" s="58" t="s">
        <v>64</v>
      </c>
      <c r="L66" s="58" t="s">
        <v>7</v>
      </c>
      <c r="M66" s="59"/>
      <c r="N66" s="55"/>
      <c r="O66" s="55"/>
      <c r="P66" s="60"/>
      <c r="Q66" s="55"/>
      <c r="R66" s="55"/>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79">
        <f t="shared" si="6"/>
        <v>2765.7840000000006</v>
      </c>
      <c r="BB66" s="80">
        <f t="shared" si="7"/>
        <v>2765.7840000000006</v>
      </c>
      <c r="BC66" s="61" t="str">
        <f t="shared" si="8"/>
        <v>INR  Two Thousand Seven Hundred &amp; Sixty Five  and Paise Seventy Eight Only</v>
      </c>
      <c r="BE66" s="62">
        <v>119</v>
      </c>
      <c r="BF66" s="54">
        <v>1279</v>
      </c>
      <c r="BG66" s="67">
        <f t="shared" si="0"/>
        <v>1446.8048000000003</v>
      </c>
      <c r="BH66" s="67">
        <f t="shared" si="1"/>
        <v>134.6128</v>
      </c>
      <c r="BJ66" s="85">
        <v>33</v>
      </c>
      <c r="BK66" s="66">
        <f t="shared" si="9"/>
        <v>39.6</v>
      </c>
      <c r="BL66" s="67">
        <f t="shared" si="2"/>
        <v>44.79552</v>
      </c>
      <c r="BN66" s="96">
        <v>815</v>
      </c>
      <c r="BO66" s="67">
        <f t="shared" si="3"/>
        <v>921.9280000000001</v>
      </c>
      <c r="IE66" s="22"/>
      <c r="IF66" s="22"/>
      <c r="IG66" s="22"/>
      <c r="IH66" s="22"/>
      <c r="II66" s="22"/>
    </row>
    <row r="67" spans="1:243" s="21" customFormat="1" ht="51" customHeight="1">
      <c r="A67" s="32">
        <v>55</v>
      </c>
      <c r="B67" s="104" t="s">
        <v>240</v>
      </c>
      <c r="C67" s="63" t="s">
        <v>104</v>
      </c>
      <c r="D67" s="105">
        <v>8</v>
      </c>
      <c r="E67" s="87" t="s">
        <v>146</v>
      </c>
      <c r="F67" s="108">
        <v>96.152</v>
      </c>
      <c r="G67" s="55"/>
      <c r="H67" s="55"/>
      <c r="I67" s="56" t="s">
        <v>40</v>
      </c>
      <c r="J67" s="57">
        <f t="shared" si="5"/>
        <v>1</v>
      </c>
      <c r="K67" s="58" t="s">
        <v>64</v>
      </c>
      <c r="L67" s="58" t="s">
        <v>7</v>
      </c>
      <c r="M67" s="59"/>
      <c r="N67" s="55"/>
      <c r="O67" s="55"/>
      <c r="P67" s="60"/>
      <c r="Q67" s="55"/>
      <c r="R67" s="55"/>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79">
        <f t="shared" si="6"/>
        <v>769.216</v>
      </c>
      <c r="BB67" s="80">
        <f t="shared" si="7"/>
        <v>769.216</v>
      </c>
      <c r="BC67" s="61" t="str">
        <f t="shared" si="8"/>
        <v>INR  Seven Hundred &amp; Sixty Nine  and Paise Twenty Two Only</v>
      </c>
      <c r="BE67" s="62">
        <v>71907</v>
      </c>
      <c r="BF67" s="54">
        <v>1284</v>
      </c>
      <c r="BG67" s="67">
        <f t="shared" si="0"/>
        <v>1452.4608</v>
      </c>
      <c r="BH67" s="67">
        <f t="shared" si="1"/>
        <v>81341.19840000001</v>
      </c>
      <c r="BJ67" s="85">
        <v>57</v>
      </c>
      <c r="BK67" s="66">
        <f t="shared" si="9"/>
        <v>68.39999999999999</v>
      </c>
      <c r="BL67" s="67">
        <f t="shared" si="2"/>
        <v>77.37408</v>
      </c>
      <c r="BN67" s="96">
        <v>85</v>
      </c>
      <c r="BO67" s="67">
        <f t="shared" si="3"/>
        <v>96.152</v>
      </c>
      <c r="IE67" s="22"/>
      <c r="IF67" s="22"/>
      <c r="IG67" s="22"/>
      <c r="IH67" s="22"/>
      <c r="II67" s="22"/>
    </row>
    <row r="68" spans="1:243" s="21" customFormat="1" ht="87.75" customHeight="1">
      <c r="A68" s="32">
        <v>56</v>
      </c>
      <c r="B68" s="104" t="s">
        <v>241</v>
      </c>
      <c r="C68" s="63" t="s">
        <v>105</v>
      </c>
      <c r="D68" s="105">
        <v>2</v>
      </c>
      <c r="E68" s="87" t="s">
        <v>146</v>
      </c>
      <c r="F68" s="108">
        <v>511.3024000000001</v>
      </c>
      <c r="G68" s="55"/>
      <c r="H68" s="55"/>
      <c r="I68" s="56" t="s">
        <v>40</v>
      </c>
      <c r="J68" s="57">
        <f t="shared" si="5"/>
        <v>1</v>
      </c>
      <c r="K68" s="58" t="s">
        <v>64</v>
      </c>
      <c r="L68" s="58" t="s">
        <v>7</v>
      </c>
      <c r="M68" s="59"/>
      <c r="N68" s="55"/>
      <c r="O68" s="55"/>
      <c r="P68" s="60"/>
      <c r="Q68" s="55"/>
      <c r="R68" s="55"/>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79">
        <f t="shared" si="6"/>
        <v>1022.6048000000002</v>
      </c>
      <c r="BB68" s="80">
        <f t="shared" si="7"/>
        <v>1022.6048000000002</v>
      </c>
      <c r="BC68" s="61" t="str">
        <f t="shared" si="8"/>
        <v>INR  One Thousand  &amp;Twenty Two  and Paise Sixty Only</v>
      </c>
      <c r="BE68" s="62">
        <v>25</v>
      </c>
      <c r="BF68" s="54">
        <v>2313</v>
      </c>
      <c r="BG68" s="67">
        <f t="shared" si="0"/>
        <v>2616.4656000000004</v>
      </c>
      <c r="BH68" s="67">
        <f t="shared" si="1"/>
        <v>28.280000000000005</v>
      </c>
      <c r="BJ68" s="85">
        <v>84</v>
      </c>
      <c r="BK68" s="66">
        <f t="shared" si="9"/>
        <v>100.8</v>
      </c>
      <c r="BL68" s="67">
        <f t="shared" si="2"/>
        <v>114.02496000000001</v>
      </c>
      <c r="BN68" s="96">
        <v>452</v>
      </c>
      <c r="BO68" s="67">
        <f t="shared" si="3"/>
        <v>511.3024000000001</v>
      </c>
      <c r="IE68" s="22"/>
      <c r="IF68" s="22"/>
      <c r="IG68" s="22"/>
      <c r="IH68" s="22"/>
      <c r="II68" s="22"/>
    </row>
    <row r="69" spans="1:243" s="21" customFormat="1" ht="56.25" customHeight="1">
      <c r="A69" s="32">
        <v>57</v>
      </c>
      <c r="B69" s="104" t="s">
        <v>242</v>
      </c>
      <c r="C69" s="63" t="s">
        <v>106</v>
      </c>
      <c r="D69" s="105">
        <v>2</v>
      </c>
      <c r="E69" s="87" t="s">
        <v>146</v>
      </c>
      <c r="F69" s="108">
        <v>50.904</v>
      </c>
      <c r="G69" s="55"/>
      <c r="H69" s="55"/>
      <c r="I69" s="56" t="s">
        <v>40</v>
      </c>
      <c r="J69" s="57">
        <f>IF(I69="Less(-)",-1,1)</f>
        <v>1</v>
      </c>
      <c r="K69" s="58" t="s">
        <v>64</v>
      </c>
      <c r="L69" s="58" t="s">
        <v>7</v>
      </c>
      <c r="M69" s="59"/>
      <c r="N69" s="55"/>
      <c r="O69" s="55"/>
      <c r="P69" s="60"/>
      <c r="Q69" s="55"/>
      <c r="R69" s="55"/>
      <c r="S69" s="60"/>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79">
        <f>total_amount_ba($B$2,$D$2,D69,F69,J69,K69,M69)</f>
        <v>101.808</v>
      </c>
      <c r="BB69" s="80">
        <f>BA69+SUM(N69:AZ69)</f>
        <v>101.808</v>
      </c>
      <c r="BC69" s="61" t="str">
        <f>SpellNumber(L69,BB69)</f>
        <v>INR  One Hundred &amp; One  and Paise Eighty One Only</v>
      </c>
      <c r="BE69" s="62">
        <v>2270</v>
      </c>
      <c r="BF69" s="54">
        <v>10021</v>
      </c>
      <c r="BG69" s="67">
        <f t="shared" si="0"/>
        <v>11335.755200000001</v>
      </c>
      <c r="BH69" s="67">
        <f t="shared" si="1"/>
        <v>2567.824</v>
      </c>
      <c r="BJ69" s="85">
        <v>861</v>
      </c>
      <c r="BK69" s="66">
        <f t="shared" si="9"/>
        <v>1033.2</v>
      </c>
      <c r="BL69" s="67">
        <f t="shared" si="2"/>
        <v>1168.7558400000003</v>
      </c>
      <c r="BN69" s="96">
        <v>45</v>
      </c>
      <c r="BO69" s="67">
        <f t="shared" si="3"/>
        <v>50.904</v>
      </c>
      <c r="IE69" s="22"/>
      <c r="IF69" s="22"/>
      <c r="IG69" s="22"/>
      <c r="IH69" s="22"/>
      <c r="II69" s="22"/>
    </row>
    <row r="70" spans="1:243" s="21" customFormat="1" ht="110.25" customHeight="1">
      <c r="A70" s="32">
        <v>58</v>
      </c>
      <c r="B70" s="104" t="s">
        <v>243</v>
      </c>
      <c r="C70" s="63" t="s">
        <v>107</v>
      </c>
      <c r="D70" s="105">
        <v>2</v>
      </c>
      <c r="E70" s="87" t="s">
        <v>146</v>
      </c>
      <c r="F70" s="108">
        <v>1824.6256000000003</v>
      </c>
      <c r="G70" s="55"/>
      <c r="H70" s="55"/>
      <c r="I70" s="56" t="s">
        <v>40</v>
      </c>
      <c r="J70" s="57">
        <f t="shared" si="5"/>
        <v>1</v>
      </c>
      <c r="K70" s="58" t="s">
        <v>64</v>
      </c>
      <c r="L70" s="58" t="s">
        <v>7</v>
      </c>
      <c r="M70" s="59"/>
      <c r="N70" s="55"/>
      <c r="O70" s="55"/>
      <c r="P70" s="60"/>
      <c r="Q70" s="55"/>
      <c r="R70" s="55"/>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79">
        <f t="shared" si="6"/>
        <v>3649.2512000000006</v>
      </c>
      <c r="BB70" s="80">
        <f t="shared" si="7"/>
        <v>3649.2512000000006</v>
      </c>
      <c r="BC70" s="61" t="str">
        <f t="shared" si="8"/>
        <v>INR  Three Thousand Six Hundred &amp; Forty Nine  and Paise Twenty Five Only</v>
      </c>
      <c r="BE70" s="62">
        <v>477</v>
      </c>
      <c r="BF70" s="54">
        <v>10121.21</v>
      </c>
      <c r="BG70" s="67">
        <f t="shared" si="0"/>
        <v>11449.112752</v>
      </c>
      <c r="BH70" s="67">
        <f t="shared" si="1"/>
        <v>539.5824</v>
      </c>
      <c r="BJ70" s="85">
        <v>815</v>
      </c>
      <c r="BK70" s="66">
        <f t="shared" si="9"/>
        <v>978</v>
      </c>
      <c r="BL70" s="67">
        <f t="shared" si="2"/>
        <v>1106.3136000000002</v>
      </c>
      <c r="BN70" s="96">
        <v>1613</v>
      </c>
      <c r="BO70" s="67">
        <f t="shared" si="3"/>
        <v>1824.6256000000003</v>
      </c>
      <c r="IE70" s="22"/>
      <c r="IF70" s="22"/>
      <c r="IG70" s="22"/>
      <c r="IH70" s="22"/>
      <c r="II70" s="22"/>
    </row>
    <row r="71" spans="1:243" s="21" customFormat="1" ht="75" customHeight="1">
      <c r="A71" s="32">
        <v>59</v>
      </c>
      <c r="B71" s="104" t="s">
        <v>244</v>
      </c>
      <c r="C71" s="63" t="s">
        <v>132</v>
      </c>
      <c r="D71" s="105">
        <v>1</v>
      </c>
      <c r="E71" s="87" t="s">
        <v>146</v>
      </c>
      <c r="F71" s="108">
        <v>11802.940800000002</v>
      </c>
      <c r="G71" s="55"/>
      <c r="H71" s="55"/>
      <c r="I71" s="56" t="s">
        <v>40</v>
      </c>
      <c r="J71" s="57">
        <f t="shared" si="5"/>
        <v>1</v>
      </c>
      <c r="K71" s="58" t="s">
        <v>64</v>
      </c>
      <c r="L71" s="58" t="s">
        <v>7</v>
      </c>
      <c r="M71" s="59"/>
      <c r="N71" s="55"/>
      <c r="O71" s="55"/>
      <c r="P71" s="60"/>
      <c r="Q71" s="55"/>
      <c r="R71" s="55"/>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79">
        <f t="shared" si="6"/>
        <v>11802.940800000002</v>
      </c>
      <c r="BB71" s="80">
        <f t="shared" si="7"/>
        <v>11802.940800000002</v>
      </c>
      <c r="BC71" s="61" t="str">
        <f t="shared" si="8"/>
        <v>INR  Eleven Thousand Eight Hundred &amp; Two  and Paise Ninety Four Only</v>
      </c>
      <c r="BE71" s="62">
        <v>2968</v>
      </c>
      <c r="BF71" s="54">
        <v>10222.4221</v>
      </c>
      <c r="BG71" s="67">
        <f t="shared" si="0"/>
        <v>11563.60387952</v>
      </c>
      <c r="BH71" s="67">
        <f t="shared" si="1"/>
        <v>3357.4016</v>
      </c>
      <c r="BJ71" s="85">
        <v>3788</v>
      </c>
      <c r="BK71" s="66">
        <f t="shared" si="9"/>
        <v>4545.599999999999</v>
      </c>
      <c r="BL71" s="67">
        <f t="shared" si="2"/>
        <v>5141.98272</v>
      </c>
      <c r="BN71" s="96">
        <v>10434</v>
      </c>
      <c r="BO71" s="67">
        <f t="shared" si="3"/>
        <v>11802.940800000002</v>
      </c>
      <c r="IE71" s="22"/>
      <c r="IF71" s="22"/>
      <c r="IG71" s="22"/>
      <c r="IH71" s="22"/>
      <c r="II71" s="22"/>
    </row>
    <row r="72" spans="1:243" s="21" customFormat="1" ht="64.5" customHeight="1">
      <c r="A72" s="32">
        <v>60</v>
      </c>
      <c r="B72" s="104" t="s">
        <v>245</v>
      </c>
      <c r="C72" s="63" t="s">
        <v>108</v>
      </c>
      <c r="D72" s="105">
        <v>1</v>
      </c>
      <c r="E72" s="87" t="s">
        <v>146</v>
      </c>
      <c r="F72" s="108">
        <v>174.2048</v>
      </c>
      <c r="G72" s="55"/>
      <c r="H72" s="55"/>
      <c r="I72" s="56" t="s">
        <v>40</v>
      </c>
      <c r="J72" s="57">
        <f t="shared" si="5"/>
        <v>1</v>
      </c>
      <c r="K72" s="58" t="s">
        <v>64</v>
      </c>
      <c r="L72" s="58" t="s">
        <v>7</v>
      </c>
      <c r="M72" s="59"/>
      <c r="N72" s="55"/>
      <c r="O72" s="55"/>
      <c r="P72" s="60"/>
      <c r="Q72" s="55"/>
      <c r="R72" s="55"/>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79">
        <f t="shared" si="6"/>
        <v>174.2048</v>
      </c>
      <c r="BB72" s="80">
        <f t="shared" si="7"/>
        <v>174.2048</v>
      </c>
      <c r="BC72" s="61" t="str">
        <f t="shared" si="8"/>
        <v>INR  One Hundred &amp; Seventy Four  and Paise Twenty Only</v>
      </c>
      <c r="BE72" s="62">
        <v>47</v>
      </c>
      <c r="BF72" s="54">
        <v>10324.646321</v>
      </c>
      <c r="BG72" s="67">
        <f t="shared" si="0"/>
        <v>11679.239918315203</v>
      </c>
      <c r="BH72" s="67">
        <f t="shared" si="1"/>
        <v>53.16640000000001</v>
      </c>
      <c r="BJ72" s="85">
        <v>73761</v>
      </c>
      <c r="BK72" s="66">
        <f t="shared" si="9"/>
        <v>88513.2</v>
      </c>
      <c r="BL72" s="67">
        <f t="shared" si="2"/>
        <v>100126.13184</v>
      </c>
      <c r="BN72" s="96">
        <v>154</v>
      </c>
      <c r="BO72" s="67">
        <f t="shared" si="3"/>
        <v>174.2048</v>
      </c>
      <c r="IE72" s="22"/>
      <c r="IF72" s="22"/>
      <c r="IG72" s="22"/>
      <c r="IH72" s="22"/>
      <c r="II72" s="22"/>
    </row>
    <row r="73" spans="1:243" s="21" customFormat="1" ht="138.75" customHeight="1">
      <c r="A73" s="32">
        <v>61</v>
      </c>
      <c r="B73" s="104" t="s">
        <v>276</v>
      </c>
      <c r="C73" s="63" t="s">
        <v>109</v>
      </c>
      <c r="D73" s="105">
        <v>0.3</v>
      </c>
      <c r="E73" s="87" t="s">
        <v>190</v>
      </c>
      <c r="F73" s="108">
        <v>83418.0816</v>
      </c>
      <c r="G73" s="55"/>
      <c r="H73" s="55"/>
      <c r="I73" s="56" t="s">
        <v>40</v>
      </c>
      <c r="J73" s="57">
        <f t="shared" si="5"/>
        <v>1</v>
      </c>
      <c r="K73" s="58" t="s">
        <v>64</v>
      </c>
      <c r="L73" s="58" t="s">
        <v>7</v>
      </c>
      <c r="M73" s="59"/>
      <c r="N73" s="55"/>
      <c r="O73" s="55"/>
      <c r="P73" s="60"/>
      <c r="Q73" s="55"/>
      <c r="R73" s="55"/>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79">
        <f t="shared" si="6"/>
        <v>25025.42448</v>
      </c>
      <c r="BB73" s="80">
        <f t="shared" si="7"/>
        <v>25025.42448</v>
      </c>
      <c r="BC73" s="61" t="str">
        <f t="shared" si="8"/>
        <v>INR  Twenty Five Thousand  &amp;Twenty Five  and Paise Forty Two Only</v>
      </c>
      <c r="BE73" s="62">
        <v>40</v>
      </c>
      <c r="BF73" s="54">
        <v>4351</v>
      </c>
      <c r="BG73" s="67">
        <f t="shared" si="0"/>
        <v>4921.851200000001</v>
      </c>
      <c r="BH73" s="67">
        <f t="shared" si="1"/>
        <v>45.248000000000005</v>
      </c>
      <c r="BJ73" s="85">
        <v>334</v>
      </c>
      <c r="BK73" s="66">
        <f t="shared" si="9"/>
        <v>400.8</v>
      </c>
      <c r="BL73" s="67">
        <f t="shared" si="2"/>
        <v>453.3849600000001</v>
      </c>
      <c r="BN73" s="96">
        <v>73743</v>
      </c>
      <c r="BO73" s="67">
        <f t="shared" si="3"/>
        <v>83418.0816</v>
      </c>
      <c r="IE73" s="22"/>
      <c r="IF73" s="22"/>
      <c r="IG73" s="22"/>
      <c r="IH73" s="22"/>
      <c r="II73" s="22"/>
    </row>
    <row r="74" spans="1:243" s="21" customFormat="1" ht="187.5" customHeight="1">
      <c r="A74" s="32">
        <v>62</v>
      </c>
      <c r="B74" s="104" t="s">
        <v>277</v>
      </c>
      <c r="C74" s="63" t="s">
        <v>110</v>
      </c>
      <c r="D74" s="105">
        <v>51</v>
      </c>
      <c r="E74" s="87" t="s">
        <v>154</v>
      </c>
      <c r="F74" s="108">
        <v>371.03360000000004</v>
      </c>
      <c r="G74" s="55"/>
      <c r="H74" s="55"/>
      <c r="I74" s="56" t="s">
        <v>40</v>
      </c>
      <c r="J74" s="57">
        <f>IF(I74="Less(-)",-1,1)</f>
        <v>1</v>
      </c>
      <c r="K74" s="58" t="s">
        <v>64</v>
      </c>
      <c r="L74" s="58" t="s">
        <v>7</v>
      </c>
      <c r="M74" s="59"/>
      <c r="N74" s="55"/>
      <c r="O74" s="55"/>
      <c r="P74" s="60"/>
      <c r="Q74" s="55"/>
      <c r="R74" s="55"/>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79">
        <f>total_amount_ba($B$2,$D$2,D74,F74,J74,K74,M74)</f>
        <v>18922.713600000003</v>
      </c>
      <c r="BB74" s="80">
        <f>BA74+SUM(N74:AZ74)</f>
        <v>18922.713600000003</v>
      </c>
      <c r="BC74" s="61" t="str">
        <f>SpellNumber(L74,BB74)</f>
        <v>INR  Eighteen Thousand Nine Hundred &amp; Twenty Two  and Paise Seventy One Only</v>
      </c>
      <c r="BE74" s="62">
        <v>17</v>
      </c>
      <c r="BF74" s="54">
        <v>81936</v>
      </c>
      <c r="BG74" s="67">
        <f t="shared" si="0"/>
        <v>92686.0032</v>
      </c>
      <c r="BH74" s="67">
        <f t="shared" si="1"/>
        <v>19.230400000000003</v>
      </c>
      <c r="BJ74" s="85">
        <v>6719</v>
      </c>
      <c r="BK74" s="66">
        <f t="shared" si="9"/>
        <v>8062.799999999999</v>
      </c>
      <c r="BL74" s="67">
        <f t="shared" si="2"/>
        <v>9120.63936</v>
      </c>
      <c r="BN74" s="96">
        <v>328</v>
      </c>
      <c r="BO74" s="67">
        <f t="shared" si="3"/>
        <v>371.03360000000004</v>
      </c>
      <c r="IE74" s="22"/>
      <c r="IF74" s="22"/>
      <c r="IG74" s="22"/>
      <c r="IH74" s="22"/>
      <c r="II74" s="22"/>
    </row>
    <row r="75" spans="1:243" s="21" customFormat="1" ht="65.25" customHeight="1">
      <c r="A75" s="32">
        <v>63</v>
      </c>
      <c r="B75" s="104" t="s">
        <v>191</v>
      </c>
      <c r="C75" s="63" t="s">
        <v>111</v>
      </c>
      <c r="D75" s="105">
        <v>5</v>
      </c>
      <c r="E75" s="87" t="s">
        <v>158</v>
      </c>
      <c r="F75" s="108">
        <v>5850.566400000001</v>
      </c>
      <c r="G75" s="55"/>
      <c r="H75" s="55"/>
      <c r="I75" s="56" t="s">
        <v>40</v>
      </c>
      <c r="J75" s="57">
        <f>IF(I75="Less(-)",-1,1)</f>
        <v>1</v>
      </c>
      <c r="K75" s="58" t="s">
        <v>64</v>
      </c>
      <c r="L75" s="58" t="s">
        <v>7</v>
      </c>
      <c r="M75" s="59"/>
      <c r="N75" s="55"/>
      <c r="O75" s="55"/>
      <c r="P75" s="60"/>
      <c r="Q75" s="55"/>
      <c r="R75" s="55"/>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79">
        <f>total_amount_ba($B$2,$D$2,D75,F75,J75,K75,M75)</f>
        <v>29252.832000000002</v>
      </c>
      <c r="BB75" s="80">
        <f>BA75+SUM(N75:AZ75)</f>
        <v>29252.832000000002</v>
      </c>
      <c r="BC75" s="61" t="str">
        <f>SpellNumber(L75,BB75)</f>
        <v>INR  Twenty Nine Thousand Two Hundred &amp; Fifty Two  and Paise Eighty Three Only</v>
      </c>
      <c r="BE75" s="62">
        <v>10021</v>
      </c>
      <c r="BF75" s="54">
        <v>82136</v>
      </c>
      <c r="BG75" s="67">
        <f t="shared" si="0"/>
        <v>92912.24320000001</v>
      </c>
      <c r="BH75" s="67">
        <f t="shared" si="1"/>
        <v>11335.755200000001</v>
      </c>
      <c r="BJ75" s="85">
        <v>119</v>
      </c>
      <c r="BK75" s="66">
        <f t="shared" si="9"/>
        <v>142.79999999999998</v>
      </c>
      <c r="BL75" s="67">
        <f t="shared" si="2"/>
        <v>161.53536</v>
      </c>
      <c r="BN75" s="96">
        <v>5172</v>
      </c>
      <c r="BO75" s="67">
        <f t="shared" si="3"/>
        <v>5850.566400000001</v>
      </c>
      <c r="IE75" s="22"/>
      <c r="IF75" s="22"/>
      <c r="IG75" s="22"/>
      <c r="IH75" s="22"/>
      <c r="II75" s="22"/>
    </row>
    <row r="76" spans="1:243" s="21" customFormat="1" ht="102.75" customHeight="1">
      <c r="A76" s="32">
        <v>64</v>
      </c>
      <c r="B76" s="104" t="s">
        <v>212</v>
      </c>
      <c r="C76" s="63" t="s">
        <v>112</v>
      </c>
      <c r="D76" s="105">
        <v>8</v>
      </c>
      <c r="E76" s="87" t="s">
        <v>158</v>
      </c>
      <c r="F76" s="108">
        <v>1062.1968000000002</v>
      </c>
      <c r="G76" s="55"/>
      <c r="H76" s="55"/>
      <c r="I76" s="56" t="s">
        <v>40</v>
      </c>
      <c r="J76" s="57">
        <f t="shared" si="5"/>
        <v>1</v>
      </c>
      <c r="K76" s="58" t="s">
        <v>64</v>
      </c>
      <c r="L76" s="58" t="s">
        <v>7</v>
      </c>
      <c r="M76" s="59"/>
      <c r="N76" s="55"/>
      <c r="O76" s="55"/>
      <c r="P76" s="60"/>
      <c r="Q76" s="55"/>
      <c r="R76" s="55"/>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79">
        <f t="shared" si="6"/>
        <v>8497.574400000001</v>
      </c>
      <c r="BB76" s="80">
        <f t="shared" si="7"/>
        <v>8497.574400000001</v>
      </c>
      <c r="BC76" s="61" t="str">
        <f t="shared" si="8"/>
        <v>INR  Eight Thousand Four Hundred &amp; Ninety Seven  and Paise Fifty Seven Only</v>
      </c>
      <c r="BE76" s="70">
        <v>10121.210000000001</v>
      </c>
      <c r="BF76" s="54">
        <v>82336</v>
      </c>
      <c r="BG76" s="67">
        <f t="shared" si="0"/>
        <v>93138.4832</v>
      </c>
      <c r="BH76" s="67">
        <f t="shared" si="1"/>
        <v>11449.112752000001</v>
      </c>
      <c r="BJ76" s="85">
        <v>21</v>
      </c>
      <c r="BK76" s="66">
        <f t="shared" si="9"/>
        <v>25.2</v>
      </c>
      <c r="BL76" s="67">
        <f t="shared" si="2"/>
        <v>28.506240000000002</v>
      </c>
      <c r="BN76" s="96">
        <v>939</v>
      </c>
      <c r="BO76" s="67">
        <f t="shared" si="3"/>
        <v>1062.1968000000002</v>
      </c>
      <c r="IE76" s="22"/>
      <c r="IF76" s="22"/>
      <c r="IG76" s="22"/>
      <c r="IH76" s="22"/>
      <c r="II76" s="22"/>
    </row>
    <row r="77" spans="1:243" s="21" customFormat="1" ht="86.25" customHeight="1">
      <c r="A77" s="32">
        <v>65</v>
      </c>
      <c r="B77" s="104" t="s">
        <v>213</v>
      </c>
      <c r="C77" s="63" t="s">
        <v>133</v>
      </c>
      <c r="D77" s="105">
        <v>11.26</v>
      </c>
      <c r="E77" s="87" t="s">
        <v>158</v>
      </c>
      <c r="F77" s="108">
        <v>505.6464</v>
      </c>
      <c r="G77" s="55"/>
      <c r="H77" s="55"/>
      <c r="I77" s="56" t="s">
        <v>40</v>
      </c>
      <c r="J77" s="57">
        <f t="shared" si="5"/>
        <v>1</v>
      </c>
      <c r="K77" s="58" t="s">
        <v>64</v>
      </c>
      <c r="L77" s="58" t="s">
        <v>7</v>
      </c>
      <c r="M77" s="59"/>
      <c r="N77" s="55"/>
      <c r="O77" s="55"/>
      <c r="P77" s="60"/>
      <c r="Q77" s="55"/>
      <c r="R77" s="55"/>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79">
        <f t="shared" si="6"/>
        <v>5693.578464</v>
      </c>
      <c r="BB77" s="80">
        <f t="shared" si="7"/>
        <v>5693.578464</v>
      </c>
      <c r="BC77" s="61" t="str">
        <f t="shared" si="8"/>
        <v>INR  Five Thousand Six Hundred &amp; Ninety Three  and Paise Fifty Eight Only</v>
      </c>
      <c r="BE77" s="69">
        <v>10222.422100000002</v>
      </c>
      <c r="BF77" s="54">
        <v>82536</v>
      </c>
      <c r="BG77" s="67">
        <f t="shared" si="0"/>
        <v>93364.72320000001</v>
      </c>
      <c r="BH77" s="67">
        <f t="shared" si="1"/>
        <v>11563.603879520002</v>
      </c>
      <c r="BJ77" s="85">
        <v>11.35</v>
      </c>
      <c r="BK77" s="66">
        <f t="shared" si="9"/>
        <v>13.62</v>
      </c>
      <c r="BL77" s="67">
        <f t="shared" si="2"/>
        <v>15.406944000000001</v>
      </c>
      <c r="BN77" s="96">
        <v>447</v>
      </c>
      <c r="BO77" s="67">
        <f t="shared" si="3"/>
        <v>505.6464</v>
      </c>
      <c r="IE77" s="22"/>
      <c r="IF77" s="22"/>
      <c r="IG77" s="22"/>
      <c r="IH77" s="22"/>
      <c r="II77" s="22"/>
    </row>
    <row r="78" spans="1:243" s="21" customFormat="1" ht="61.5" customHeight="1">
      <c r="A78" s="32">
        <v>66</v>
      </c>
      <c r="B78" s="104" t="s">
        <v>214</v>
      </c>
      <c r="C78" s="63" t="s">
        <v>134</v>
      </c>
      <c r="D78" s="105">
        <v>11.26</v>
      </c>
      <c r="E78" s="87" t="s">
        <v>158</v>
      </c>
      <c r="F78" s="108">
        <v>64.47840000000001</v>
      </c>
      <c r="G78" s="55"/>
      <c r="H78" s="55"/>
      <c r="I78" s="56" t="s">
        <v>40</v>
      </c>
      <c r="J78" s="57">
        <f t="shared" si="5"/>
        <v>1</v>
      </c>
      <c r="K78" s="58" t="s">
        <v>64</v>
      </c>
      <c r="L78" s="58" t="s">
        <v>7</v>
      </c>
      <c r="M78" s="59"/>
      <c r="N78" s="55"/>
      <c r="O78" s="55"/>
      <c r="P78" s="60"/>
      <c r="Q78" s="55"/>
      <c r="R78" s="55"/>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79">
        <f t="shared" si="6"/>
        <v>726.026784</v>
      </c>
      <c r="BB78" s="80">
        <f t="shared" si="7"/>
        <v>726.026784</v>
      </c>
      <c r="BC78" s="61" t="str">
        <f t="shared" si="8"/>
        <v>INR  Seven Hundred &amp; Twenty Six  and Paise Three Only</v>
      </c>
      <c r="BE78" s="62">
        <v>4351</v>
      </c>
      <c r="BF78" s="54">
        <v>2659</v>
      </c>
      <c r="BG78" s="67">
        <f t="shared" si="0"/>
        <v>3007.8608000000004</v>
      </c>
      <c r="BH78" s="67">
        <f t="shared" si="1"/>
        <v>4921.851200000001</v>
      </c>
      <c r="BJ78" s="85">
        <v>6.92</v>
      </c>
      <c r="BK78" s="66">
        <f t="shared" si="9"/>
        <v>8.304</v>
      </c>
      <c r="BL78" s="67">
        <f t="shared" si="2"/>
        <v>9.3934848</v>
      </c>
      <c r="BN78" s="96">
        <v>57</v>
      </c>
      <c r="BO78" s="67">
        <f t="shared" si="3"/>
        <v>64.47840000000001</v>
      </c>
      <c r="IE78" s="22"/>
      <c r="IF78" s="22"/>
      <c r="IG78" s="22"/>
      <c r="IH78" s="22"/>
      <c r="II78" s="22"/>
    </row>
    <row r="79" spans="1:243" s="21" customFormat="1" ht="60.75" customHeight="1">
      <c r="A79" s="32">
        <v>67</v>
      </c>
      <c r="B79" s="104" t="s">
        <v>184</v>
      </c>
      <c r="C79" s="63" t="s">
        <v>135</v>
      </c>
      <c r="D79" s="105">
        <v>45</v>
      </c>
      <c r="E79" s="87" t="s">
        <v>146</v>
      </c>
      <c r="F79" s="108">
        <v>18.099200000000003</v>
      </c>
      <c r="G79" s="55"/>
      <c r="H79" s="55"/>
      <c r="I79" s="56" t="s">
        <v>40</v>
      </c>
      <c r="J79" s="57">
        <f aca="true" t="shared" si="10" ref="J79:J113">IF(I79="Less(-)",-1,1)</f>
        <v>1</v>
      </c>
      <c r="K79" s="58" t="s">
        <v>64</v>
      </c>
      <c r="L79" s="58" t="s">
        <v>7</v>
      </c>
      <c r="M79" s="59"/>
      <c r="N79" s="55"/>
      <c r="O79" s="55"/>
      <c r="P79" s="60"/>
      <c r="Q79" s="55"/>
      <c r="R79" s="55"/>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79">
        <f aca="true" t="shared" si="11" ref="BA79:BA103">total_amount_ba($B$2,$D$2,D79,F79,J79,K79,M79)</f>
        <v>814.4640000000002</v>
      </c>
      <c r="BB79" s="80">
        <f aca="true" t="shared" si="12" ref="BB79:BB103">BA79+SUM(N79:AZ79)</f>
        <v>814.4640000000002</v>
      </c>
      <c r="BC79" s="61" t="str">
        <f aca="true" t="shared" si="13" ref="BC79:BC103">SpellNumber(L79,BB79)</f>
        <v>INR  Eight Hundred &amp; Fourteen  and Paise Forty Six Only</v>
      </c>
      <c r="BE79" s="62">
        <v>29</v>
      </c>
      <c r="BF79" s="54">
        <v>2673</v>
      </c>
      <c r="BG79" s="67">
        <f aca="true" t="shared" si="14" ref="BG79:BG97">BF79*1.12*1.01</f>
        <v>3023.6976000000004</v>
      </c>
      <c r="BH79" s="67">
        <f aca="true" t="shared" si="15" ref="BH79:BH97">BE79*1.12*1.01</f>
        <v>32.80480000000001</v>
      </c>
      <c r="BJ79" s="85">
        <v>6471</v>
      </c>
      <c r="BK79" s="66">
        <f t="shared" si="9"/>
        <v>7765.2</v>
      </c>
      <c r="BL79" s="67">
        <f>BK79*1.12*1.01</f>
        <v>8783.994240000002</v>
      </c>
      <c r="BN79" s="96">
        <v>16</v>
      </c>
      <c r="BO79" s="67">
        <f aca="true" t="shared" si="16" ref="BO79:BO87">BN79*1.12*1.01</f>
        <v>18.099200000000003</v>
      </c>
      <c r="IE79" s="22"/>
      <c r="IF79" s="22"/>
      <c r="IG79" s="22"/>
      <c r="IH79" s="22"/>
      <c r="II79" s="22"/>
    </row>
    <row r="80" spans="1:243" s="21" customFormat="1" ht="135" customHeight="1">
      <c r="A80" s="32">
        <v>68</v>
      </c>
      <c r="B80" s="104" t="s">
        <v>192</v>
      </c>
      <c r="C80" s="63" t="s">
        <v>136</v>
      </c>
      <c r="D80" s="105">
        <v>45</v>
      </c>
      <c r="E80" s="87" t="s">
        <v>161</v>
      </c>
      <c r="F80" s="108">
        <v>134.6128</v>
      </c>
      <c r="G80" s="55"/>
      <c r="H80" s="55"/>
      <c r="I80" s="56" t="s">
        <v>40</v>
      </c>
      <c r="J80" s="57">
        <f t="shared" si="10"/>
        <v>1</v>
      </c>
      <c r="K80" s="58" t="s">
        <v>64</v>
      </c>
      <c r="L80" s="58" t="s">
        <v>7</v>
      </c>
      <c r="M80" s="59"/>
      <c r="N80" s="55"/>
      <c r="O80" s="55"/>
      <c r="P80" s="60"/>
      <c r="Q80" s="55"/>
      <c r="R80" s="55"/>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79">
        <f t="shared" si="11"/>
        <v>6057.576</v>
      </c>
      <c r="BB80" s="80">
        <f t="shared" si="12"/>
        <v>6057.576</v>
      </c>
      <c r="BC80" s="61" t="str">
        <f t="shared" si="13"/>
        <v>INR  Six Thousand  &amp;Fifty Seven  and Paise Fifty Eight Only</v>
      </c>
      <c r="BE80" s="62">
        <v>38</v>
      </c>
      <c r="BF80" s="54">
        <v>2687</v>
      </c>
      <c r="BG80" s="67">
        <f t="shared" si="14"/>
        <v>3039.5344000000005</v>
      </c>
      <c r="BH80" s="67">
        <f t="shared" si="15"/>
        <v>42.985600000000005</v>
      </c>
      <c r="BJ80" s="85">
        <v>769</v>
      </c>
      <c r="BK80" s="66">
        <f t="shared" si="9"/>
        <v>922.8</v>
      </c>
      <c r="BL80" s="67">
        <f>BK80*1.12*1.01</f>
        <v>1043.87136</v>
      </c>
      <c r="BN80" s="96">
        <v>119</v>
      </c>
      <c r="BO80" s="67">
        <f t="shared" si="16"/>
        <v>134.6128</v>
      </c>
      <c r="IE80" s="22"/>
      <c r="IF80" s="22"/>
      <c r="IG80" s="22"/>
      <c r="IH80" s="22"/>
      <c r="II80" s="22"/>
    </row>
    <row r="81" spans="1:243" s="21" customFormat="1" ht="63" customHeight="1">
      <c r="A81" s="32">
        <v>69</v>
      </c>
      <c r="B81" s="104" t="s">
        <v>193</v>
      </c>
      <c r="C81" s="63" t="s">
        <v>137</v>
      </c>
      <c r="D81" s="105">
        <v>75</v>
      </c>
      <c r="E81" s="88" t="s">
        <v>161</v>
      </c>
      <c r="F81" s="108">
        <v>23.755200000000002</v>
      </c>
      <c r="G81" s="55"/>
      <c r="H81" s="55"/>
      <c r="I81" s="56" t="s">
        <v>40</v>
      </c>
      <c r="J81" s="57">
        <f t="shared" si="10"/>
        <v>1</v>
      </c>
      <c r="K81" s="58" t="s">
        <v>64</v>
      </c>
      <c r="L81" s="58" t="s">
        <v>7</v>
      </c>
      <c r="M81" s="59"/>
      <c r="N81" s="55"/>
      <c r="O81" s="55"/>
      <c r="P81" s="60"/>
      <c r="Q81" s="55"/>
      <c r="R81" s="55"/>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79">
        <f t="shared" si="11"/>
        <v>1781.64</v>
      </c>
      <c r="BB81" s="80">
        <f t="shared" si="12"/>
        <v>1781.64</v>
      </c>
      <c r="BC81" s="61" t="str">
        <f t="shared" si="13"/>
        <v>INR  One Thousand Seven Hundred &amp; Eighty One  and Paise Sixty Four Only</v>
      </c>
      <c r="BE81" s="62">
        <v>129</v>
      </c>
      <c r="BF81" s="54">
        <v>713</v>
      </c>
      <c r="BG81" s="67">
        <f t="shared" si="14"/>
        <v>806.5456</v>
      </c>
      <c r="BH81" s="67">
        <f t="shared" si="15"/>
        <v>145.92480000000003</v>
      </c>
      <c r="BJ81" s="89">
        <v>4132</v>
      </c>
      <c r="BK81" s="66">
        <f>BJ81*1.15</f>
        <v>4751.799999999999</v>
      </c>
      <c r="BL81" s="67">
        <f>BK81*1.12*1.01</f>
        <v>5375.2361599999995</v>
      </c>
      <c r="BN81" s="96">
        <v>21</v>
      </c>
      <c r="BO81" s="67">
        <f t="shared" si="16"/>
        <v>23.755200000000002</v>
      </c>
      <c r="IE81" s="22"/>
      <c r="IF81" s="22"/>
      <c r="IG81" s="22"/>
      <c r="IH81" s="22"/>
      <c r="II81" s="22"/>
    </row>
    <row r="82" spans="1:243" s="21" customFormat="1" ht="102" customHeight="1">
      <c r="A82" s="32">
        <v>70</v>
      </c>
      <c r="B82" s="104" t="s">
        <v>194</v>
      </c>
      <c r="C82" s="63" t="s">
        <v>113</v>
      </c>
      <c r="D82" s="105">
        <v>160</v>
      </c>
      <c r="E82" s="88" t="s">
        <v>195</v>
      </c>
      <c r="F82" s="108">
        <v>12.364016</v>
      </c>
      <c r="G82" s="55"/>
      <c r="H82" s="55"/>
      <c r="I82" s="56" t="s">
        <v>40</v>
      </c>
      <c r="J82" s="57">
        <f t="shared" si="10"/>
        <v>1</v>
      </c>
      <c r="K82" s="58" t="s">
        <v>64</v>
      </c>
      <c r="L82" s="58" t="s">
        <v>7</v>
      </c>
      <c r="M82" s="59"/>
      <c r="N82" s="55"/>
      <c r="O82" s="55"/>
      <c r="P82" s="60"/>
      <c r="Q82" s="55"/>
      <c r="R82" s="55"/>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79">
        <f t="shared" si="11"/>
        <v>1978.24256</v>
      </c>
      <c r="BB82" s="80">
        <f t="shared" si="12"/>
        <v>1978.24256</v>
      </c>
      <c r="BC82" s="61" t="str">
        <f t="shared" si="13"/>
        <v>INR  One Thousand Nine Hundred &amp; Seventy Eight  and Paise Twenty Four Only</v>
      </c>
      <c r="BE82" s="62">
        <v>133</v>
      </c>
      <c r="BF82" s="54">
        <v>718</v>
      </c>
      <c r="BG82" s="67">
        <f t="shared" si="14"/>
        <v>812.2016000000001</v>
      </c>
      <c r="BH82" s="67">
        <f t="shared" si="15"/>
        <v>150.4496</v>
      </c>
      <c r="BJ82" s="89">
        <v>4386</v>
      </c>
      <c r="BK82" s="66">
        <f aca="true" t="shared" si="17" ref="BK82:BK98">BJ82*1.15</f>
        <v>5043.9</v>
      </c>
      <c r="BL82" s="67">
        <f aca="true" t="shared" si="18" ref="BL82:BL98">BK82*1.12*1.01</f>
        <v>5705.659680000001</v>
      </c>
      <c r="BN82" s="96">
        <v>10.93</v>
      </c>
      <c r="BO82" s="67">
        <f t="shared" si="16"/>
        <v>12.364016</v>
      </c>
      <c r="IE82" s="22"/>
      <c r="IF82" s="22"/>
      <c r="IG82" s="22"/>
      <c r="IH82" s="22"/>
      <c r="II82" s="22"/>
    </row>
    <row r="83" spans="1:243" s="21" customFormat="1" ht="78" customHeight="1">
      <c r="A83" s="32">
        <v>71</v>
      </c>
      <c r="B83" s="104" t="s">
        <v>215</v>
      </c>
      <c r="C83" s="63" t="s">
        <v>114</v>
      </c>
      <c r="D83" s="105">
        <v>270</v>
      </c>
      <c r="E83" s="88" t="s">
        <v>195</v>
      </c>
      <c r="F83" s="108">
        <v>7.737408000000001</v>
      </c>
      <c r="G83" s="55"/>
      <c r="H83" s="55"/>
      <c r="I83" s="56" t="s">
        <v>40</v>
      </c>
      <c r="J83" s="57">
        <f t="shared" si="10"/>
        <v>1</v>
      </c>
      <c r="K83" s="58" t="s">
        <v>64</v>
      </c>
      <c r="L83" s="58" t="s">
        <v>7</v>
      </c>
      <c r="M83" s="59"/>
      <c r="N83" s="55"/>
      <c r="O83" s="55"/>
      <c r="P83" s="60"/>
      <c r="Q83" s="55"/>
      <c r="R83" s="55"/>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79">
        <f t="shared" si="11"/>
        <v>2089.1001600000004</v>
      </c>
      <c r="BB83" s="80">
        <f t="shared" si="12"/>
        <v>2089.1001600000004</v>
      </c>
      <c r="BC83" s="61" t="str">
        <f t="shared" si="13"/>
        <v>INR  Two Thousand  &amp;Eighty Nine  and Paise Ten Only</v>
      </c>
      <c r="BE83" s="62">
        <v>137</v>
      </c>
      <c r="BF83" s="54">
        <v>1269</v>
      </c>
      <c r="BG83" s="67">
        <f t="shared" si="14"/>
        <v>1435.4928000000002</v>
      </c>
      <c r="BH83" s="67">
        <f t="shared" si="15"/>
        <v>154.97440000000003</v>
      </c>
      <c r="BJ83" s="89">
        <v>139</v>
      </c>
      <c r="BK83" s="66">
        <f t="shared" si="17"/>
        <v>159.85</v>
      </c>
      <c r="BL83" s="67">
        <f t="shared" si="18"/>
        <v>180.82232000000002</v>
      </c>
      <c r="BN83" s="96">
        <v>6.84</v>
      </c>
      <c r="BO83" s="67">
        <f t="shared" si="16"/>
        <v>7.737408000000001</v>
      </c>
      <c r="IE83" s="22"/>
      <c r="IF83" s="22"/>
      <c r="IG83" s="22"/>
      <c r="IH83" s="22"/>
      <c r="II83" s="22"/>
    </row>
    <row r="84" spans="1:243" s="21" customFormat="1" ht="161.25" customHeight="1">
      <c r="A84" s="32">
        <v>72</v>
      </c>
      <c r="B84" s="104" t="s">
        <v>246</v>
      </c>
      <c r="C84" s="63" t="s">
        <v>115</v>
      </c>
      <c r="D84" s="105">
        <v>30</v>
      </c>
      <c r="E84" s="88" t="s">
        <v>145</v>
      </c>
      <c r="F84" s="109">
        <v>911.7472000000001</v>
      </c>
      <c r="G84" s="55"/>
      <c r="H84" s="55"/>
      <c r="I84" s="56" t="s">
        <v>40</v>
      </c>
      <c r="J84" s="57">
        <f t="shared" si="10"/>
        <v>1</v>
      </c>
      <c r="K84" s="58" t="s">
        <v>64</v>
      </c>
      <c r="L84" s="58" t="s">
        <v>7</v>
      </c>
      <c r="M84" s="59"/>
      <c r="N84" s="55"/>
      <c r="O84" s="55"/>
      <c r="P84" s="60"/>
      <c r="Q84" s="55"/>
      <c r="R84" s="55"/>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79">
        <f t="shared" si="11"/>
        <v>27352.416000000005</v>
      </c>
      <c r="BB84" s="80">
        <f t="shared" si="12"/>
        <v>27352.416000000005</v>
      </c>
      <c r="BC84" s="61" t="str">
        <f t="shared" si="13"/>
        <v>INR  Twenty Seven Thousand Three Hundred &amp; Fifty Two  and Paise Forty Two Only</v>
      </c>
      <c r="BE84" s="62">
        <v>141</v>
      </c>
      <c r="BF84" s="54">
        <v>1274</v>
      </c>
      <c r="BG84" s="67">
        <f t="shared" si="14"/>
        <v>1441.1488000000002</v>
      </c>
      <c r="BH84" s="67">
        <f t="shared" si="15"/>
        <v>159.49920000000003</v>
      </c>
      <c r="BJ84" s="89">
        <v>65</v>
      </c>
      <c r="BK84" s="66">
        <f t="shared" si="17"/>
        <v>74.75</v>
      </c>
      <c r="BL84" s="67">
        <f t="shared" si="18"/>
        <v>84.55720000000001</v>
      </c>
      <c r="BN84" s="97">
        <v>806</v>
      </c>
      <c r="BO84" s="67">
        <f t="shared" si="16"/>
        <v>911.7472000000001</v>
      </c>
      <c r="IE84" s="22"/>
      <c r="IF84" s="22"/>
      <c r="IG84" s="22"/>
      <c r="IH84" s="22"/>
      <c r="II84" s="22"/>
    </row>
    <row r="85" spans="1:243" s="21" customFormat="1" ht="259.5" customHeight="1">
      <c r="A85" s="32">
        <v>73</v>
      </c>
      <c r="B85" s="104" t="s">
        <v>247</v>
      </c>
      <c r="C85" s="63" t="s">
        <v>116</v>
      </c>
      <c r="D85" s="105">
        <v>5</v>
      </c>
      <c r="E85" s="88" t="s">
        <v>152</v>
      </c>
      <c r="F85" s="109">
        <v>6051.920000000001</v>
      </c>
      <c r="G85" s="55"/>
      <c r="H85" s="55"/>
      <c r="I85" s="56" t="s">
        <v>40</v>
      </c>
      <c r="J85" s="57">
        <f t="shared" si="10"/>
        <v>1</v>
      </c>
      <c r="K85" s="58" t="s">
        <v>64</v>
      </c>
      <c r="L85" s="58" t="s">
        <v>7</v>
      </c>
      <c r="M85" s="59"/>
      <c r="N85" s="55"/>
      <c r="O85" s="55"/>
      <c r="P85" s="60"/>
      <c r="Q85" s="55"/>
      <c r="R85" s="55"/>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79">
        <f t="shared" si="11"/>
        <v>30259.600000000006</v>
      </c>
      <c r="BB85" s="80">
        <f t="shared" si="12"/>
        <v>30259.600000000006</v>
      </c>
      <c r="BC85" s="61" t="str">
        <f t="shared" si="13"/>
        <v>INR  Thirty Thousand Two Hundred &amp; Fifty Nine  and Paise Sixty Only</v>
      </c>
      <c r="BE85" s="62">
        <v>119</v>
      </c>
      <c r="BF85" s="54">
        <v>1279</v>
      </c>
      <c r="BG85" s="67">
        <f t="shared" si="14"/>
        <v>1446.8048000000003</v>
      </c>
      <c r="BH85" s="67">
        <f t="shared" si="15"/>
        <v>134.6128</v>
      </c>
      <c r="BJ85" s="89">
        <v>48</v>
      </c>
      <c r="BK85" s="66">
        <f t="shared" si="17"/>
        <v>55.199999999999996</v>
      </c>
      <c r="BL85" s="67">
        <f t="shared" si="18"/>
        <v>62.44224</v>
      </c>
      <c r="BN85" s="97">
        <v>5350</v>
      </c>
      <c r="BO85" s="67">
        <f t="shared" si="16"/>
        <v>6051.920000000001</v>
      </c>
      <c r="IE85" s="22"/>
      <c r="IF85" s="22"/>
      <c r="IG85" s="22"/>
      <c r="IH85" s="22"/>
      <c r="II85" s="22"/>
    </row>
    <row r="86" spans="1:243" s="21" customFormat="1" ht="142.5" customHeight="1">
      <c r="A86" s="32">
        <v>74</v>
      </c>
      <c r="B86" s="104" t="s">
        <v>248</v>
      </c>
      <c r="C86" s="63" t="s">
        <v>138</v>
      </c>
      <c r="D86" s="105">
        <v>140</v>
      </c>
      <c r="E86" s="88" t="s">
        <v>154</v>
      </c>
      <c r="F86" s="109">
        <v>27.1488</v>
      </c>
      <c r="G86" s="55"/>
      <c r="H86" s="55"/>
      <c r="I86" s="56" t="s">
        <v>40</v>
      </c>
      <c r="J86" s="57">
        <f t="shared" si="10"/>
        <v>1</v>
      </c>
      <c r="K86" s="58" t="s">
        <v>64</v>
      </c>
      <c r="L86" s="58" t="s">
        <v>7</v>
      </c>
      <c r="M86" s="59"/>
      <c r="N86" s="55"/>
      <c r="O86" s="55"/>
      <c r="P86" s="60"/>
      <c r="Q86" s="55"/>
      <c r="R86" s="55"/>
      <c r="S86" s="60"/>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79">
        <f t="shared" si="11"/>
        <v>3800.8320000000003</v>
      </c>
      <c r="BB86" s="80">
        <f t="shared" si="12"/>
        <v>3800.8320000000003</v>
      </c>
      <c r="BC86" s="61" t="str">
        <f t="shared" si="13"/>
        <v>INR  Three Thousand Eight Hundred    and Paise Eighty Three Only</v>
      </c>
      <c r="BE86" s="62">
        <v>71907</v>
      </c>
      <c r="BF86" s="54">
        <v>1284</v>
      </c>
      <c r="BG86" s="67">
        <f t="shared" si="14"/>
        <v>1452.4608</v>
      </c>
      <c r="BH86" s="67">
        <f t="shared" si="15"/>
        <v>81341.19840000001</v>
      </c>
      <c r="BJ86" s="89">
        <v>65</v>
      </c>
      <c r="BK86" s="66">
        <f t="shared" si="17"/>
        <v>74.75</v>
      </c>
      <c r="BL86" s="67">
        <f t="shared" si="18"/>
        <v>84.55720000000001</v>
      </c>
      <c r="BN86" s="97">
        <v>24</v>
      </c>
      <c r="BO86" s="67">
        <f t="shared" si="16"/>
        <v>27.1488</v>
      </c>
      <c r="IE86" s="22"/>
      <c r="IF86" s="22"/>
      <c r="IG86" s="22"/>
      <c r="IH86" s="22"/>
      <c r="II86" s="22"/>
    </row>
    <row r="87" spans="1:243" s="21" customFormat="1" ht="243.75" customHeight="1">
      <c r="A87" s="32">
        <v>75</v>
      </c>
      <c r="B87" s="104" t="s">
        <v>249</v>
      </c>
      <c r="C87" s="63" t="s">
        <v>139</v>
      </c>
      <c r="D87" s="105">
        <v>150</v>
      </c>
      <c r="E87" s="88" t="s">
        <v>178</v>
      </c>
      <c r="F87" s="109">
        <v>305.42400000000004</v>
      </c>
      <c r="G87" s="55"/>
      <c r="H87" s="55"/>
      <c r="I87" s="56" t="s">
        <v>40</v>
      </c>
      <c r="J87" s="57">
        <f t="shared" si="10"/>
        <v>1</v>
      </c>
      <c r="K87" s="58" t="s">
        <v>64</v>
      </c>
      <c r="L87" s="58" t="s">
        <v>7</v>
      </c>
      <c r="M87" s="59"/>
      <c r="N87" s="55"/>
      <c r="O87" s="55"/>
      <c r="P87" s="60"/>
      <c r="Q87" s="55"/>
      <c r="R87" s="55"/>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79">
        <f t="shared" si="11"/>
        <v>45813.600000000006</v>
      </c>
      <c r="BB87" s="80">
        <f t="shared" si="12"/>
        <v>45813.600000000006</v>
      </c>
      <c r="BC87" s="61" t="str">
        <f t="shared" si="13"/>
        <v>INR  Forty Five Thousand Eight Hundred &amp; Thirteen  and Paise Sixty Only</v>
      </c>
      <c r="BE87" s="62">
        <v>25</v>
      </c>
      <c r="BF87" s="54">
        <v>2313</v>
      </c>
      <c r="BG87" s="67">
        <f t="shared" si="14"/>
        <v>2616.4656000000004</v>
      </c>
      <c r="BH87" s="67">
        <f t="shared" si="15"/>
        <v>28.280000000000005</v>
      </c>
      <c r="BJ87" s="89">
        <v>246</v>
      </c>
      <c r="BK87" s="66">
        <f t="shared" si="17"/>
        <v>282.9</v>
      </c>
      <c r="BL87" s="67">
        <f t="shared" si="18"/>
        <v>320.01648</v>
      </c>
      <c r="BN87" s="97">
        <v>270</v>
      </c>
      <c r="BO87" s="67">
        <f t="shared" si="16"/>
        <v>305.42400000000004</v>
      </c>
      <c r="IE87" s="22"/>
      <c r="IF87" s="22"/>
      <c r="IG87" s="22"/>
      <c r="IH87" s="22"/>
      <c r="II87" s="22"/>
    </row>
    <row r="88" spans="1:243" s="21" customFormat="1" ht="73.5" customHeight="1">
      <c r="A88" s="32">
        <v>76</v>
      </c>
      <c r="B88" s="86" t="s">
        <v>250</v>
      </c>
      <c r="C88" s="63" t="s">
        <v>140</v>
      </c>
      <c r="D88" s="87">
        <v>1</v>
      </c>
      <c r="E88" s="88" t="s">
        <v>196</v>
      </c>
      <c r="F88" s="89">
        <v>1545.6603680000003</v>
      </c>
      <c r="G88" s="55"/>
      <c r="H88" s="55"/>
      <c r="I88" s="56" t="s">
        <v>40</v>
      </c>
      <c r="J88" s="57">
        <f t="shared" si="10"/>
        <v>1</v>
      </c>
      <c r="K88" s="58" t="s">
        <v>64</v>
      </c>
      <c r="L88" s="58" t="s">
        <v>7</v>
      </c>
      <c r="M88" s="59"/>
      <c r="N88" s="55"/>
      <c r="O88" s="55"/>
      <c r="P88" s="60"/>
      <c r="Q88" s="55"/>
      <c r="R88" s="55"/>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79">
        <f t="shared" si="11"/>
        <v>1545.6603680000003</v>
      </c>
      <c r="BB88" s="80">
        <f t="shared" si="12"/>
        <v>1545.6603680000003</v>
      </c>
      <c r="BC88" s="61" t="str">
        <f t="shared" si="13"/>
        <v>INR  One Thousand Five Hundred &amp; Forty Five  and Paise Sixty Six Only</v>
      </c>
      <c r="BE88" s="62">
        <v>2270</v>
      </c>
      <c r="BF88" s="54">
        <v>10021</v>
      </c>
      <c r="BG88" s="67">
        <f t="shared" si="14"/>
        <v>11335.755200000001</v>
      </c>
      <c r="BH88" s="67">
        <f t="shared" si="15"/>
        <v>2567.824</v>
      </c>
      <c r="BJ88" s="89">
        <v>1074</v>
      </c>
      <c r="BK88" s="66">
        <f t="shared" si="17"/>
        <v>1235.1</v>
      </c>
      <c r="BL88" s="67">
        <f t="shared" si="18"/>
        <v>1397.1451200000001</v>
      </c>
      <c r="BN88" s="101">
        <v>1277</v>
      </c>
      <c r="BO88" s="67">
        <f>BN88*1.12*1.01*1.07</f>
        <v>1545.6603680000003</v>
      </c>
      <c r="IE88" s="22"/>
      <c r="IF88" s="22"/>
      <c r="IG88" s="22"/>
      <c r="IH88" s="22"/>
      <c r="II88" s="22"/>
    </row>
    <row r="89" spans="1:243" s="21" customFormat="1" ht="121.5" customHeight="1">
      <c r="A89" s="32">
        <v>77</v>
      </c>
      <c r="B89" s="82" t="s">
        <v>251</v>
      </c>
      <c r="C89" s="63" t="s">
        <v>141</v>
      </c>
      <c r="D89" s="87">
        <v>1</v>
      </c>
      <c r="E89" s="88" t="s">
        <v>148</v>
      </c>
      <c r="F89" s="89">
        <v>4049.9448640000005</v>
      </c>
      <c r="G89" s="55"/>
      <c r="H89" s="55"/>
      <c r="I89" s="56" t="s">
        <v>40</v>
      </c>
      <c r="J89" s="57">
        <f t="shared" si="10"/>
        <v>1</v>
      </c>
      <c r="K89" s="58" t="s">
        <v>64</v>
      </c>
      <c r="L89" s="58" t="s">
        <v>7</v>
      </c>
      <c r="M89" s="59"/>
      <c r="N89" s="55"/>
      <c r="O89" s="55"/>
      <c r="P89" s="60"/>
      <c r="Q89" s="55"/>
      <c r="R89" s="55"/>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79">
        <f t="shared" si="11"/>
        <v>4049.9448640000005</v>
      </c>
      <c r="BB89" s="80">
        <f t="shared" si="12"/>
        <v>4049.9448640000005</v>
      </c>
      <c r="BC89" s="61" t="str">
        <f t="shared" si="13"/>
        <v>INR  Four Thousand  &amp;Forty Nine  and Paise Ninety Four Only</v>
      </c>
      <c r="BE89" s="62">
        <v>477</v>
      </c>
      <c r="BF89" s="54">
        <v>10121.21</v>
      </c>
      <c r="BG89" s="67">
        <f t="shared" si="14"/>
        <v>11449.112752</v>
      </c>
      <c r="BH89" s="67">
        <f t="shared" si="15"/>
        <v>539.5824</v>
      </c>
      <c r="BJ89" s="89">
        <v>249</v>
      </c>
      <c r="BK89" s="66">
        <f t="shared" si="17"/>
        <v>286.34999999999997</v>
      </c>
      <c r="BL89" s="67">
        <f t="shared" si="18"/>
        <v>323.91911999999996</v>
      </c>
      <c r="BN89" s="101">
        <v>3346</v>
      </c>
      <c r="BO89" s="67">
        <f aca="true" t="shared" si="19" ref="BO89:BO107">BN89*1.12*1.01*1.07</f>
        <v>4049.9448640000005</v>
      </c>
      <c r="IE89" s="22"/>
      <c r="IF89" s="22"/>
      <c r="IG89" s="22"/>
      <c r="IH89" s="22"/>
      <c r="II89" s="22"/>
    </row>
    <row r="90" spans="1:243" s="21" customFormat="1" ht="116.25" customHeight="1">
      <c r="A90" s="32">
        <v>78</v>
      </c>
      <c r="B90" s="82" t="s">
        <v>252</v>
      </c>
      <c r="C90" s="63" t="s">
        <v>117</v>
      </c>
      <c r="D90" s="87">
        <v>11</v>
      </c>
      <c r="E90" s="88" t="s">
        <v>147</v>
      </c>
      <c r="F90" s="89">
        <v>58.09843200000001</v>
      </c>
      <c r="G90" s="55"/>
      <c r="H90" s="55"/>
      <c r="I90" s="56" t="s">
        <v>40</v>
      </c>
      <c r="J90" s="57">
        <f t="shared" si="10"/>
        <v>1</v>
      </c>
      <c r="K90" s="58" t="s">
        <v>64</v>
      </c>
      <c r="L90" s="58" t="s">
        <v>7</v>
      </c>
      <c r="M90" s="59"/>
      <c r="N90" s="55"/>
      <c r="O90" s="55"/>
      <c r="P90" s="60"/>
      <c r="Q90" s="55"/>
      <c r="R90" s="55"/>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79">
        <f t="shared" si="11"/>
        <v>639.0827520000001</v>
      </c>
      <c r="BB90" s="80">
        <f t="shared" si="12"/>
        <v>639.0827520000001</v>
      </c>
      <c r="BC90" s="61" t="str">
        <f t="shared" si="13"/>
        <v>INR  Six Hundred &amp; Thirty Nine  and Paise Eight Only</v>
      </c>
      <c r="BE90" s="62">
        <v>2968</v>
      </c>
      <c r="BF90" s="54">
        <v>10222.4221</v>
      </c>
      <c r="BG90" s="67">
        <f t="shared" si="14"/>
        <v>11563.60387952</v>
      </c>
      <c r="BH90" s="67">
        <f t="shared" si="15"/>
        <v>3357.4016</v>
      </c>
      <c r="BJ90" s="89">
        <v>938</v>
      </c>
      <c r="BK90" s="66">
        <f t="shared" si="17"/>
        <v>1078.6999999999998</v>
      </c>
      <c r="BL90" s="67">
        <f t="shared" si="18"/>
        <v>1220.22544</v>
      </c>
      <c r="BN90" s="101">
        <v>48</v>
      </c>
      <c r="BO90" s="67">
        <f t="shared" si="19"/>
        <v>58.09843200000001</v>
      </c>
      <c r="IE90" s="22"/>
      <c r="IF90" s="22"/>
      <c r="IG90" s="22"/>
      <c r="IH90" s="22"/>
      <c r="II90" s="22"/>
    </row>
    <row r="91" spans="1:243" s="21" customFormat="1" ht="117" customHeight="1">
      <c r="A91" s="32">
        <v>79</v>
      </c>
      <c r="B91" s="82" t="s">
        <v>253</v>
      </c>
      <c r="C91" s="63" t="s">
        <v>118</v>
      </c>
      <c r="D91" s="87">
        <v>24</v>
      </c>
      <c r="E91" s="88" t="s">
        <v>147</v>
      </c>
      <c r="F91" s="89">
        <v>78.67496000000001</v>
      </c>
      <c r="G91" s="55"/>
      <c r="H91" s="55"/>
      <c r="I91" s="56" t="s">
        <v>40</v>
      </c>
      <c r="J91" s="57">
        <f t="shared" si="10"/>
        <v>1</v>
      </c>
      <c r="K91" s="58" t="s">
        <v>64</v>
      </c>
      <c r="L91" s="58" t="s">
        <v>7</v>
      </c>
      <c r="M91" s="59"/>
      <c r="N91" s="55"/>
      <c r="O91" s="55"/>
      <c r="P91" s="60"/>
      <c r="Q91" s="55"/>
      <c r="R91" s="55"/>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79">
        <f t="shared" si="11"/>
        <v>1888.1990400000004</v>
      </c>
      <c r="BB91" s="80">
        <f t="shared" si="12"/>
        <v>1888.1990400000004</v>
      </c>
      <c r="BC91" s="61" t="str">
        <f t="shared" si="13"/>
        <v>INR  One Thousand Eight Hundred &amp; Eighty Eight  and Paise Twenty Only</v>
      </c>
      <c r="BE91" s="62">
        <v>47</v>
      </c>
      <c r="BF91" s="54">
        <v>10324.646321</v>
      </c>
      <c r="BG91" s="67">
        <f t="shared" si="14"/>
        <v>11679.239918315203</v>
      </c>
      <c r="BH91" s="67">
        <f t="shared" si="15"/>
        <v>53.16640000000001</v>
      </c>
      <c r="BJ91" s="89">
        <v>387</v>
      </c>
      <c r="BK91" s="66">
        <f t="shared" si="17"/>
        <v>445.04999999999995</v>
      </c>
      <c r="BL91" s="67">
        <f t="shared" si="18"/>
        <v>503.44056</v>
      </c>
      <c r="BN91" s="101">
        <v>65</v>
      </c>
      <c r="BO91" s="67">
        <f t="shared" si="19"/>
        <v>78.67496000000001</v>
      </c>
      <c r="IE91" s="22"/>
      <c r="IF91" s="22"/>
      <c r="IG91" s="22"/>
      <c r="IH91" s="22"/>
      <c r="II91" s="22"/>
    </row>
    <row r="92" spans="1:243" s="21" customFormat="1" ht="114.75" customHeight="1">
      <c r="A92" s="32">
        <v>80</v>
      </c>
      <c r="B92" s="82" t="s">
        <v>254</v>
      </c>
      <c r="C92" s="63" t="s">
        <v>119</v>
      </c>
      <c r="D92" s="87">
        <v>17</v>
      </c>
      <c r="E92" s="88" t="s">
        <v>147</v>
      </c>
      <c r="F92" s="89">
        <v>114.98648000000001</v>
      </c>
      <c r="G92" s="55"/>
      <c r="H92" s="55"/>
      <c r="I92" s="56" t="s">
        <v>40</v>
      </c>
      <c r="J92" s="57">
        <f t="shared" si="10"/>
        <v>1</v>
      </c>
      <c r="K92" s="58" t="s">
        <v>64</v>
      </c>
      <c r="L92" s="58" t="s">
        <v>7</v>
      </c>
      <c r="M92" s="59"/>
      <c r="N92" s="55"/>
      <c r="O92" s="55"/>
      <c r="P92" s="60"/>
      <c r="Q92" s="55"/>
      <c r="R92" s="55"/>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79">
        <f t="shared" si="11"/>
        <v>1954.7701600000003</v>
      </c>
      <c r="BB92" s="80">
        <f t="shared" si="12"/>
        <v>1954.7701600000003</v>
      </c>
      <c r="BC92" s="61" t="str">
        <f t="shared" si="13"/>
        <v>INR  One Thousand Nine Hundred &amp; Fifty Four  and Paise Seventy Seven Only</v>
      </c>
      <c r="BE92" s="62">
        <v>40</v>
      </c>
      <c r="BF92" s="54">
        <v>4351</v>
      </c>
      <c r="BG92" s="67">
        <f t="shared" si="14"/>
        <v>4921.851200000001</v>
      </c>
      <c r="BH92" s="67">
        <f t="shared" si="15"/>
        <v>45.248000000000005</v>
      </c>
      <c r="BJ92" s="89">
        <v>1208</v>
      </c>
      <c r="BK92" s="66">
        <f t="shared" si="17"/>
        <v>1389.1999999999998</v>
      </c>
      <c r="BL92" s="67">
        <f t="shared" si="18"/>
        <v>1571.46304</v>
      </c>
      <c r="BN92" s="101">
        <v>95</v>
      </c>
      <c r="BO92" s="67">
        <f t="shared" si="19"/>
        <v>114.98648000000001</v>
      </c>
      <c r="IE92" s="22"/>
      <c r="IF92" s="22"/>
      <c r="IG92" s="22"/>
      <c r="IH92" s="22"/>
      <c r="II92" s="22"/>
    </row>
    <row r="93" spans="1:243" s="21" customFormat="1" ht="149.25" customHeight="1">
      <c r="A93" s="32">
        <v>81</v>
      </c>
      <c r="B93" s="90" t="s">
        <v>197</v>
      </c>
      <c r="C93" s="63" t="s">
        <v>120</v>
      </c>
      <c r="D93" s="87">
        <v>45</v>
      </c>
      <c r="E93" s="88" t="s">
        <v>147</v>
      </c>
      <c r="F93" s="89">
        <v>78.67496000000001</v>
      </c>
      <c r="G93" s="55"/>
      <c r="H93" s="55"/>
      <c r="I93" s="56" t="s">
        <v>40</v>
      </c>
      <c r="J93" s="57">
        <f t="shared" si="10"/>
        <v>1</v>
      </c>
      <c r="K93" s="58" t="s">
        <v>64</v>
      </c>
      <c r="L93" s="58" t="s">
        <v>7</v>
      </c>
      <c r="M93" s="59"/>
      <c r="N93" s="55"/>
      <c r="O93" s="55"/>
      <c r="P93" s="60"/>
      <c r="Q93" s="55"/>
      <c r="R93" s="55"/>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79">
        <f t="shared" si="11"/>
        <v>3540.3732000000005</v>
      </c>
      <c r="BB93" s="80">
        <f t="shared" si="12"/>
        <v>3540.3732000000005</v>
      </c>
      <c r="BC93" s="61" t="str">
        <f t="shared" si="13"/>
        <v>INR  Three Thousand Five Hundred &amp; Forty  and Paise Thirty Seven Only</v>
      </c>
      <c r="BE93" s="62">
        <v>17</v>
      </c>
      <c r="BF93" s="54">
        <v>81936</v>
      </c>
      <c r="BG93" s="67">
        <f t="shared" si="14"/>
        <v>92686.0032</v>
      </c>
      <c r="BH93" s="67">
        <f t="shared" si="15"/>
        <v>19.230400000000003</v>
      </c>
      <c r="BJ93" s="89">
        <v>456</v>
      </c>
      <c r="BK93" s="66">
        <f t="shared" si="17"/>
        <v>524.4</v>
      </c>
      <c r="BL93" s="67">
        <f t="shared" si="18"/>
        <v>593.20128</v>
      </c>
      <c r="BN93" s="101">
        <v>65</v>
      </c>
      <c r="BO93" s="67">
        <f t="shared" si="19"/>
        <v>78.67496000000001</v>
      </c>
      <c r="IE93" s="22"/>
      <c r="IF93" s="22"/>
      <c r="IG93" s="22"/>
      <c r="IH93" s="22"/>
      <c r="II93" s="22"/>
    </row>
    <row r="94" spans="1:243" s="21" customFormat="1" ht="47.25" customHeight="1">
      <c r="A94" s="32">
        <v>82</v>
      </c>
      <c r="B94" s="90" t="s">
        <v>255</v>
      </c>
      <c r="C94" s="63" t="s">
        <v>121</v>
      </c>
      <c r="D94" s="87">
        <v>25</v>
      </c>
      <c r="E94" s="88" t="s">
        <v>147</v>
      </c>
      <c r="F94" s="89">
        <v>52.04651200000001</v>
      </c>
      <c r="G94" s="55"/>
      <c r="H94" s="55"/>
      <c r="I94" s="56" t="s">
        <v>40</v>
      </c>
      <c r="J94" s="57">
        <f t="shared" si="10"/>
        <v>1</v>
      </c>
      <c r="K94" s="58" t="s">
        <v>64</v>
      </c>
      <c r="L94" s="58" t="s">
        <v>7</v>
      </c>
      <c r="M94" s="59"/>
      <c r="N94" s="55"/>
      <c r="O94" s="55"/>
      <c r="P94" s="60"/>
      <c r="Q94" s="55"/>
      <c r="R94" s="55"/>
      <c r="S94" s="60"/>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79">
        <f t="shared" si="11"/>
        <v>1301.1628</v>
      </c>
      <c r="BB94" s="80">
        <f t="shared" si="12"/>
        <v>1301.1628</v>
      </c>
      <c r="BC94" s="61" t="str">
        <f t="shared" si="13"/>
        <v>INR  One Thousand Three Hundred &amp; One  and Paise Sixteen Only</v>
      </c>
      <c r="BE94" s="62">
        <v>10021</v>
      </c>
      <c r="BF94" s="54">
        <v>82136</v>
      </c>
      <c r="BG94" s="67">
        <f t="shared" si="14"/>
        <v>92912.24320000001</v>
      </c>
      <c r="BH94" s="67">
        <f t="shared" si="15"/>
        <v>11335.755200000001</v>
      </c>
      <c r="BJ94" s="89">
        <v>439</v>
      </c>
      <c r="BK94" s="66">
        <f t="shared" si="17"/>
        <v>504.84999999999997</v>
      </c>
      <c r="BL94" s="67">
        <f t="shared" si="18"/>
        <v>571.08632</v>
      </c>
      <c r="BN94" s="101">
        <v>43</v>
      </c>
      <c r="BO94" s="67">
        <f t="shared" si="19"/>
        <v>52.04651200000001</v>
      </c>
      <c r="IE94" s="22"/>
      <c r="IF94" s="22"/>
      <c r="IG94" s="22"/>
      <c r="IH94" s="22"/>
      <c r="II94" s="22"/>
    </row>
    <row r="95" spans="1:243" s="21" customFormat="1" ht="36" customHeight="1">
      <c r="A95" s="32">
        <v>83</v>
      </c>
      <c r="B95" s="90" t="s">
        <v>256</v>
      </c>
      <c r="C95" s="63" t="s">
        <v>142</v>
      </c>
      <c r="D95" s="87">
        <v>35</v>
      </c>
      <c r="E95" s="88" t="s">
        <v>147</v>
      </c>
      <c r="F95" s="89">
        <v>7.262304000000001</v>
      </c>
      <c r="G95" s="55"/>
      <c r="H95" s="55"/>
      <c r="I95" s="56" t="s">
        <v>40</v>
      </c>
      <c r="J95" s="57">
        <f t="shared" si="10"/>
        <v>1</v>
      </c>
      <c r="K95" s="58" t="s">
        <v>64</v>
      </c>
      <c r="L95" s="58" t="s">
        <v>7</v>
      </c>
      <c r="M95" s="59"/>
      <c r="N95" s="55"/>
      <c r="O95" s="55"/>
      <c r="P95" s="60"/>
      <c r="Q95" s="55"/>
      <c r="R95" s="55"/>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79">
        <f t="shared" si="11"/>
        <v>254.18064000000004</v>
      </c>
      <c r="BB95" s="80">
        <f t="shared" si="12"/>
        <v>254.18064000000004</v>
      </c>
      <c r="BC95" s="61" t="str">
        <f t="shared" si="13"/>
        <v>INR  Two Hundred &amp; Fifty Four  and Paise Eighteen Only</v>
      </c>
      <c r="BE95" s="70">
        <v>10121.210000000001</v>
      </c>
      <c r="BF95" s="54">
        <v>82336</v>
      </c>
      <c r="BG95" s="67">
        <f t="shared" si="14"/>
        <v>93138.4832</v>
      </c>
      <c r="BH95" s="67">
        <f t="shared" si="15"/>
        <v>11449.112752000001</v>
      </c>
      <c r="BJ95" s="89">
        <v>100</v>
      </c>
      <c r="BK95" s="66">
        <f t="shared" si="17"/>
        <v>114.99999999999999</v>
      </c>
      <c r="BL95" s="67">
        <f t="shared" si="18"/>
        <v>130.088</v>
      </c>
      <c r="BN95" s="101">
        <v>6</v>
      </c>
      <c r="BO95" s="67">
        <f t="shared" si="19"/>
        <v>7.262304000000001</v>
      </c>
      <c r="IE95" s="22"/>
      <c r="IF95" s="22"/>
      <c r="IG95" s="22"/>
      <c r="IH95" s="22"/>
      <c r="II95" s="22"/>
    </row>
    <row r="96" spans="1:243" s="21" customFormat="1" ht="106.5" customHeight="1">
      <c r="A96" s="32">
        <v>84</v>
      </c>
      <c r="B96" s="86" t="s">
        <v>257</v>
      </c>
      <c r="C96" s="63" t="s">
        <v>122</v>
      </c>
      <c r="D96" s="87">
        <v>10</v>
      </c>
      <c r="E96" s="88" t="s">
        <v>147</v>
      </c>
      <c r="F96" s="89">
        <v>68.99188800000002</v>
      </c>
      <c r="G96" s="55"/>
      <c r="H96" s="55"/>
      <c r="I96" s="56" t="s">
        <v>40</v>
      </c>
      <c r="J96" s="57">
        <f t="shared" si="10"/>
        <v>1</v>
      </c>
      <c r="K96" s="58" t="s">
        <v>64</v>
      </c>
      <c r="L96" s="58" t="s">
        <v>7</v>
      </c>
      <c r="M96" s="59"/>
      <c r="N96" s="55"/>
      <c r="O96" s="55"/>
      <c r="P96" s="60"/>
      <c r="Q96" s="55"/>
      <c r="R96" s="55"/>
      <c r="S96" s="60"/>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79">
        <f t="shared" si="11"/>
        <v>689.9188800000002</v>
      </c>
      <c r="BB96" s="80">
        <f t="shared" si="12"/>
        <v>689.9188800000002</v>
      </c>
      <c r="BC96" s="61" t="str">
        <f t="shared" si="13"/>
        <v>INR  Six Hundred &amp; Eighty Nine  and Paise Ninety Two Only</v>
      </c>
      <c r="BE96" s="69">
        <v>10222.422100000002</v>
      </c>
      <c r="BF96" s="54">
        <v>82536</v>
      </c>
      <c r="BG96" s="67">
        <f t="shared" si="14"/>
        <v>93364.72320000001</v>
      </c>
      <c r="BH96" s="67">
        <f t="shared" si="15"/>
        <v>11563.603879520002</v>
      </c>
      <c r="BJ96" s="89">
        <v>579</v>
      </c>
      <c r="BK96" s="66">
        <f t="shared" si="17"/>
        <v>665.8499999999999</v>
      </c>
      <c r="BL96" s="67">
        <f t="shared" si="18"/>
        <v>753.20952</v>
      </c>
      <c r="BN96" s="101">
        <v>57</v>
      </c>
      <c r="BO96" s="67">
        <f t="shared" si="19"/>
        <v>68.99188800000002</v>
      </c>
      <c r="IE96" s="22"/>
      <c r="IF96" s="22"/>
      <c r="IG96" s="22"/>
      <c r="IH96" s="22"/>
      <c r="II96" s="22"/>
    </row>
    <row r="97" spans="1:243" s="21" customFormat="1" ht="102" customHeight="1">
      <c r="A97" s="32">
        <v>85</v>
      </c>
      <c r="B97" s="86" t="s">
        <v>258</v>
      </c>
      <c r="C97" s="63" t="s">
        <v>123</v>
      </c>
      <c r="D97" s="87">
        <v>2</v>
      </c>
      <c r="E97" s="88" t="s">
        <v>196</v>
      </c>
      <c r="F97" s="89">
        <v>121.03840000000002</v>
      </c>
      <c r="G97" s="55"/>
      <c r="H97" s="55"/>
      <c r="I97" s="56" t="s">
        <v>40</v>
      </c>
      <c r="J97" s="57">
        <f t="shared" si="10"/>
        <v>1</v>
      </c>
      <c r="K97" s="58" t="s">
        <v>64</v>
      </c>
      <c r="L97" s="58" t="s">
        <v>7</v>
      </c>
      <c r="M97" s="59"/>
      <c r="N97" s="55"/>
      <c r="O97" s="55"/>
      <c r="P97" s="60"/>
      <c r="Q97" s="55"/>
      <c r="R97" s="55"/>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79">
        <f t="shared" si="11"/>
        <v>242.07680000000005</v>
      </c>
      <c r="BB97" s="80">
        <f t="shared" si="12"/>
        <v>242.07680000000005</v>
      </c>
      <c r="BC97" s="61" t="str">
        <f t="shared" si="13"/>
        <v>INR  Two Hundred &amp; Forty Two  and Paise Eight Only</v>
      </c>
      <c r="BE97" s="62">
        <v>4351</v>
      </c>
      <c r="BF97" s="54">
        <v>2659</v>
      </c>
      <c r="BG97" s="67">
        <f t="shared" si="14"/>
        <v>3007.8608000000004</v>
      </c>
      <c r="BH97" s="67">
        <f t="shared" si="15"/>
        <v>4921.851200000001</v>
      </c>
      <c r="BJ97" s="89">
        <v>1369</v>
      </c>
      <c r="BK97" s="66">
        <f t="shared" si="17"/>
        <v>1574.35</v>
      </c>
      <c r="BL97" s="67">
        <f t="shared" si="18"/>
        <v>1780.9047200000002</v>
      </c>
      <c r="BN97" s="101">
        <v>100</v>
      </c>
      <c r="BO97" s="67">
        <f t="shared" si="19"/>
        <v>121.03840000000002</v>
      </c>
      <c r="IE97" s="22"/>
      <c r="IF97" s="22"/>
      <c r="IG97" s="22"/>
      <c r="IH97" s="22"/>
      <c r="II97" s="22"/>
    </row>
    <row r="98" spans="1:243" s="21" customFormat="1" ht="64.5" customHeight="1">
      <c r="A98" s="32">
        <v>86</v>
      </c>
      <c r="B98" s="90" t="s">
        <v>259</v>
      </c>
      <c r="C98" s="63" t="s">
        <v>124</v>
      </c>
      <c r="D98" s="87">
        <v>1</v>
      </c>
      <c r="E98" s="88" t="s">
        <v>148</v>
      </c>
      <c r="F98" s="89">
        <v>987.673344</v>
      </c>
      <c r="G98" s="55"/>
      <c r="H98" s="55"/>
      <c r="I98" s="56" t="s">
        <v>40</v>
      </c>
      <c r="J98" s="57">
        <f t="shared" si="10"/>
        <v>1</v>
      </c>
      <c r="K98" s="58" t="s">
        <v>64</v>
      </c>
      <c r="L98" s="58" t="s">
        <v>7</v>
      </c>
      <c r="M98" s="59"/>
      <c r="N98" s="55"/>
      <c r="O98" s="55"/>
      <c r="P98" s="60"/>
      <c r="Q98" s="55"/>
      <c r="R98" s="55"/>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79">
        <f t="shared" si="11"/>
        <v>987.673344</v>
      </c>
      <c r="BB98" s="80">
        <f t="shared" si="12"/>
        <v>987.673344</v>
      </c>
      <c r="BC98" s="61" t="str">
        <f t="shared" si="13"/>
        <v>INR  Nine Hundred &amp; Eighty Seven  and Paise Sixty Seven Only</v>
      </c>
      <c r="BE98" s="62">
        <v>29</v>
      </c>
      <c r="BF98" s="54">
        <v>2673</v>
      </c>
      <c r="BG98" s="67">
        <f>BF98*1.12*1.01</f>
        <v>3023.6976000000004</v>
      </c>
      <c r="BH98" s="67">
        <f>BE98*1.12*1.01</f>
        <v>32.80480000000001</v>
      </c>
      <c r="BJ98" s="94">
        <v>156</v>
      </c>
      <c r="BK98" s="66">
        <f t="shared" si="17"/>
        <v>179.39999999999998</v>
      </c>
      <c r="BL98" s="67">
        <f t="shared" si="18"/>
        <v>202.93728</v>
      </c>
      <c r="BN98" s="101">
        <v>816</v>
      </c>
      <c r="BO98" s="67">
        <f t="shared" si="19"/>
        <v>987.673344</v>
      </c>
      <c r="IE98" s="22"/>
      <c r="IF98" s="22"/>
      <c r="IG98" s="22"/>
      <c r="IH98" s="22"/>
      <c r="II98" s="22"/>
    </row>
    <row r="99" spans="1:243" s="21" customFormat="1" ht="74.25" customHeight="1">
      <c r="A99" s="32">
        <v>87</v>
      </c>
      <c r="B99" s="90" t="s">
        <v>203</v>
      </c>
      <c r="C99" s="63" t="s">
        <v>125</v>
      </c>
      <c r="D99" s="87">
        <v>5</v>
      </c>
      <c r="E99" s="89" t="s">
        <v>149</v>
      </c>
      <c r="F99" s="89">
        <v>700.812336</v>
      </c>
      <c r="G99" s="55"/>
      <c r="H99" s="55"/>
      <c r="I99" s="56" t="s">
        <v>40</v>
      </c>
      <c r="J99" s="57">
        <f t="shared" si="10"/>
        <v>1</v>
      </c>
      <c r="K99" s="58" t="s">
        <v>64</v>
      </c>
      <c r="L99" s="58" t="s">
        <v>7</v>
      </c>
      <c r="M99" s="59"/>
      <c r="N99" s="55"/>
      <c r="O99" s="55"/>
      <c r="P99" s="60"/>
      <c r="Q99" s="55"/>
      <c r="R99" s="55"/>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79">
        <f t="shared" si="11"/>
        <v>3504.06168</v>
      </c>
      <c r="BB99" s="80">
        <f t="shared" si="12"/>
        <v>3504.06168</v>
      </c>
      <c r="BC99" s="61" t="str">
        <f t="shared" si="13"/>
        <v>INR  Three Thousand Five Hundred &amp; Four  and Paise Six Only</v>
      </c>
      <c r="BE99" s="62">
        <v>38</v>
      </c>
      <c r="BF99" s="54">
        <v>2687</v>
      </c>
      <c r="BG99" s="67">
        <f>BF99*1.12*1.01</f>
        <v>3039.5344000000005</v>
      </c>
      <c r="BH99" s="67">
        <f>BE99*1.12*1.01</f>
        <v>42.985600000000005</v>
      </c>
      <c r="BJ99" s="89">
        <v>400</v>
      </c>
      <c r="BK99" s="66">
        <f>BJ99*1.01</f>
        <v>404</v>
      </c>
      <c r="BL99" s="67">
        <f>BK99*1.12*1.01</f>
        <v>457.00480000000005</v>
      </c>
      <c r="BN99" s="101">
        <v>579</v>
      </c>
      <c r="BO99" s="67">
        <f t="shared" si="19"/>
        <v>700.812336</v>
      </c>
      <c r="IE99" s="22"/>
      <c r="IF99" s="22"/>
      <c r="IG99" s="22"/>
      <c r="IH99" s="22"/>
      <c r="II99" s="22"/>
    </row>
    <row r="100" spans="1:67" ht="206.25" customHeight="1">
      <c r="A100" s="32">
        <v>88</v>
      </c>
      <c r="B100" s="91" t="s">
        <v>260</v>
      </c>
      <c r="C100" s="63" t="s">
        <v>126</v>
      </c>
      <c r="D100" s="87">
        <v>48</v>
      </c>
      <c r="E100" s="88" t="s">
        <v>150</v>
      </c>
      <c r="F100" s="89">
        <v>1299.9524160000003</v>
      </c>
      <c r="G100" s="55"/>
      <c r="H100" s="55"/>
      <c r="I100" s="56" t="s">
        <v>40</v>
      </c>
      <c r="J100" s="57">
        <f t="shared" si="10"/>
        <v>1</v>
      </c>
      <c r="K100" s="58" t="s">
        <v>64</v>
      </c>
      <c r="L100" s="58" t="s">
        <v>7</v>
      </c>
      <c r="M100" s="59"/>
      <c r="N100" s="55"/>
      <c r="O100" s="55"/>
      <c r="P100" s="60"/>
      <c r="Q100" s="55"/>
      <c r="R100" s="55"/>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79">
        <f t="shared" si="11"/>
        <v>62397.71596800002</v>
      </c>
      <c r="BB100" s="80">
        <f t="shared" si="12"/>
        <v>62397.71596800002</v>
      </c>
      <c r="BC100" s="61" t="str">
        <f t="shared" si="13"/>
        <v>INR  Sixty Two Thousand Three Hundred &amp; Ninety Seven  and Paise Seventy Two Only</v>
      </c>
      <c r="BJ100" s="89">
        <v>823</v>
      </c>
      <c r="BK100" s="66">
        <f>BJ100*1.01</f>
        <v>831.23</v>
      </c>
      <c r="BL100" s="67">
        <f>BK100*1.12*1.01</f>
        <v>940.2873760000001</v>
      </c>
      <c r="BN100" s="101">
        <v>1074</v>
      </c>
      <c r="BO100" s="67">
        <f t="shared" si="19"/>
        <v>1299.9524160000003</v>
      </c>
    </row>
    <row r="101" spans="1:67" ht="210" customHeight="1">
      <c r="A101" s="32">
        <v>89</v>
      </c>
      <c r="B101" s="84" t="s">
        <v>198</v>
      </c>
      <c r="C101" s="63" t="s">
        <v>127</v>
      </c>
      <c r="D101" s="87">
        <v>5</v>
      </c>
      <c r="E101" s="88" t="s">
        <v>150</v>
      </c>
      <c r="F101" s="89">
        <v>301.385616</v>
      </c>
      <c r="G101" s="55"/>
      <c r="H101" s="55"/>
      <c r="I101" s="56" t="s">
        <v>40</v>
      </c>
      <c r="J101" s="57">
        <f t="shared" si="10"/>
        <v>1</v>
      </c>
      <c r="K101" s="58" t="s">
        <v>64</v>
      </c>
      <c r="L101" s="58" t="s">
        <v>7</v>
      </c>
      <c r="M101" s="59"/>
      <c r="N101" s="55"/>
      <c r="O101" s="55"/>
      <c r="P101" s="60"/>
      <c r="Q101" s="55"/>
      <c r="R101" s="55"/>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79">
        <f t="shared" si="11"/>
        <v>1506.9280800000001</v>
      </c>
      <c r="BB101" s="80">
        <f t="shared" si="12"/>
        <v>1506.9280800000001</v>
      </c>
      <c r="BC101" s="61" t="str">
        <f t="shared" si="13"/>
        <v>INR  One Thousand Five Hundred &amp; Six  and Paise Ninety Three Only</v>
      </c>
      <c r="BJ101" s="89">
        <v>2210</v>
      </c>
      <c r="BK101" s="66">
        <f>BJ101*1.01</f>
        <v>2232.1</v>
      </c>
      <c r="BL101" s="67">
        <f>BK101*1.12*1.01</f>
        <v>2524.95152</v>
      </c>
      <c r="BN101" s="101">
        <v>249</v>
      </c>
      <c r="BO101" s="67">
        <f t="shared" si="19"/>
        <v>301.385616</v>
      </c>
    </row>
    <row r="102" spans="1:67" ht="210.75" customHeight="1">
      <c r="A102" s="32">
        <v>90</v>
      </c>
      <c r="B102" s="84" t="s">
        <v>199</v>
      </c>
      <c r="C102" s="63" t="s">
        <v>128</v>
      </c>
      <c r="D102" s="87">
        <v>5</v>
      </c>
      <c r="E102" s="88" t="s">
        <v>150</v>
      </c>
      <c r="F102" s="89">
        <v>1135.3401920000001</v>
      </c>
      <c r="G102" s="55"/>
      <c r="H102" s="55"/>
      <c r="I102" s="56" t="s">
        <v>40</v>
      </c>
      <c r="J102" s="57">
        <f t="shared" si="10"/>
        <v>1</v>
      </c>
      <c r="K102" s="58" t="s">
        <v>64</v>
      </c>
      <c r="L102" s="58" t="s">
        <v>7</v>
      </c>
      <c r="M102" s="59"/>
      <c r="N102" s="55"/>
      <c r="O102" s="55"/>
      <c r="P102" s="60"/>
      <c r="Q102" s="55"/>
      <c r="R102" s="55"/>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79">
        <f t="shared" si="11"/>
        <v>5676.70096</v>
      </c>
      <c r="BB102" s="80">
        <f t="shared" si="12"/>
        <v>5676.70096</v>
      </c>
      <c r="BC102" s="61" t="str">
        <f t="shared" si="13"/>
        <v>INR  Five Thousand Six Hundred &amp; Seventy Six  and Paise Seventy Only</v>
      </c>
      <c r="BJ102" s="89">
        <v>3090</v>
      </c>
      <c r="BK102" s="66">
        <f>BJ102*1.01</f>
        <v>3120.9</v>
      </c>
      <c r="BL102" s="67">
        <f>BK102*1.12*1.01</f>
        <v>3530.3620800000003</v>
      </c>
      <c r="BN102" s="101">
        <v>938</v>
      </c>
      <c r="BO102" s="67">
        <f t="shared" si="19"/>
        <v>1135.3401920000001</v>
      </c>
    </row>
    <row r="103" spans="1:67" ht="133.5" customHeight="1">
      <c r="A103" s="32">
        <v>91</v>
      </c>
      <c r="B103" s="91" t="s">
        <v>201</v>
      </c>
      <c r="C103" s="63" t="s">
        <v>143</v>
      </c>
      <c r="D103" s="87">
        <v>2</v>
      </c>
      <c r="E103" s="88" t="s">
        <v>149</v>
      </c>
      <c r="F103" s="89">
        <v>551.9351040000001</v>
      </c>
      <c r="G103" s="55"/>
      <c r="H103" s="55"/>
      <c r="I103" s="56" t="s">
        <v>40</v>
      </c>
      <c r="J103" s="57">
        <f t="shared" si="10"/>
        <v>1</v>
      </c>
      <c r="K103" s="58" t="s">
        <v>64</v>
      </c>
      <c r="L103" s="58" t="s">
        <v>7</v>
      </c>
      <c r="M103" s="59"/>
      <c r="N103" s="55"/>
      <c r="O103" s="55"/>
      <c r="P103" s="60"/>
      <c r="Q103" s="55"/>
      <c r="R103" s="55"/>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79">
        <f t="shared" si="11"/>
        <v>1103.8702080000003</v>
      </c>
      <c r="BB103" s="80">
        <f t="shared" si="12"/>
        <v>1103.8702080000003</v>
      </c>
      <c r="BC103" s="61" t="str">
        <f t="shared" si="13"/>
        <v>INR  One Thousand One Hundred &amp; Three  and Paise Eighty Seven Only</v>
      </c>
      <c r="BJ103" s="89">
        <v>170</v>
      </c>
      <c r="BK103" s="66">
        <f>BJ103*1.01</f>
        <v>171.7</v>
      </c>
      <c r="BL103" s="67">
        <f>BK103*1.12*1.01</f>
        <v>194.22704000000002</v>
      </c>
      <c r="BN103" s="101">
        <v>456</v>
      </c>
      <c r="BO103" s="67">
        <f t="shared" si="19"/>
        <v>551.9351040000001</v>
      </c>
    </row>
    <row r="104" spans="1:67" ht="149.25" customHeight="1">
      <c r="A104" s="32">
        <v>92</v>
      </c>
      <c r="B104" s="82" t="s">
        <v>151</v>
      </c>
      <c r="C104" s="63" t="s">
        <v>263</v>
      </c>
      <c r="D104" s="87">
        <v>1</v>
      </c>
      <c r="E104" s="89" t="s">
        <v>149</v>
      </c>
      <c r="F104" s="89">
        <v>531.3585760000001</v>
      </c>
      <c r="G104" s="55"/>
      <c r="H104" s="55"/>
      <c r="I104" s="56" t="s">
        <v>40</v>
      </c>
      <c r="J104" s="57">
        <f t="shared" si="10"/>
        <v>1</v>
      </c>
      <c r="K104" s="58" t="s">
        <v>64</v>
      </c>
      <c r="L104" s="58" t="s">
        <v>7</v>
      </c>
      <c r="M104" s="59"/>
      <c r="N104" s="55"/>
      <c r="O104" s="55"/>
      <c r="P104" s="60"/>
      <c r="Q104" s="55"/>
      <c r="R104" s="55"/>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79">
        <f aca="true" t="shared" si="20" ref="BA104:BA110">total_amount_ba($B$2,$D$2,D104,F104,J104,K104,M104)</f>
        <v>531.3585760000001</v>
      </c>
      <c r="BB104" s="80">
        <f aca="true" t="shared" si="21" ref="BB104:BB110">BA104+SUM(N104:AZ104)</f>
        <v>531.3585760000001</v>
      </c>
      <c r="BC104" s="61" t="str">
        <f aca="true" t="shared" si="22" ref="BC104:BC110">SpellNumber(L104,BB104)</f>
        <v>INR  Five Hundred &amp; Thirty One  and Paise Thirty Six Only</v>
      </c>
      <c r="BN104" s="101">
        <v>439</v>
      </c>
      <c r="BO104" s="67">
        <f t="shared" si="19"/>
        <v>531.3585760000001</v>
      </c>
    </row>
    <row r="105" spans="1:67" ht="90" customHeight="1">
      <c r="A105" s="32">
        <v>93</v>
      </c>
      <c r="B105" s="82" t="s">
        <v>200</v>
      </c>
      <c r="C105" s="63" t="s">
        <v>264</v>
      </c>
      <c r="D105" s="87">
        <v>17</v>
      </c>
      <c r="E105" s="89" t="s">
        <v>149</v>
      </c>
      <c r="F105" s="89">
        <v>468.4186080000001</v>
      </c>
      <c r="G105" s="55"/>
      <c r="H105" s="55"/>
      <c r="I105" s="56" t="s">
        <v>40</v>
      </c>
      <c r="J105" s="57">
        <f t="shared" si="10"/>
        <v>1</v>
      </c>
      <c r="K105" s="58" t="s">
        <v>64</v>
      </c>
      <c r="L105" s="58" t="s">
        <v>7</v>
      </c>
      <c r="M105" s="59"/>
      <c r="N105" s="55"/>
      <c r="O105" s="55"/>
      <c r="P105" s="60"/>
      <c r="Q105" s="55"/>
      <c r="R105" s="55"/>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79">
        <f t="shared" si="20"/>
        <v>7963.116336000002</v>
      </c>
      <c r="BB105" s="80">
        <f t="shared" si="21"/>
        <v>7963.116336000002</v>
      </c>
      <c r="BC105" s="61" t="str">
        <f t="shared" si="22"/>
        <v>INR  Seven Thousand Nine Hundred &amp; Sixty Three  and Paise Twelve Only</v>
      </c>
      <c r="BN105" s="101">
        <v>387</v>
      </c>
      <c r="BO105" s="67">
        <f t="shared" si="19"/>
        <v>468.4186080000001</v>
      </c>
    </row>
    <row r="106" spans="1:67" ht="78" customHeight="1">
      <c r="A106" s="32">
        <v>94</v>
      </c>
      <c r="B106" s="90" t="s">
        <v>202</v>
      </c>
      <c r="C106" s="63" t="s">
        <v>265</v>
      </c>
      <c r="D106" s="87">
        <v>18</v>
      </c>
      <c r="E106" s="89" t="s">
        <v>149</v>
      </c>
      <c r="F106" s="89">
        <v>121.03840000000002</v>
      </c>
      <c r="G106" s="55"/>
      <c r="H106" s="55"/>
      <c r="I106" s="56" t="s">
        <v>40</v>
      </c>
      <c r="J106" s="57">
        <f t="shared" si="10"/>
        <v>1</v>
      </c>
      <c r="K106" s="58" t="s">
        <v>64</v>
      </c>
      <c r="L106" s="58" t="s">
        <v>7</v>
      </c>
      <c r="M106" s="59"/>
      <c r="N106" s="55"/>
      <c r="O106" s="55"/>
      <c r="P106" s="60"/>
      <c r="Q106" s="55"/>
      <c r="R106" s="55"/>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79">
        <f t="shared" si="20"/>
        <v>2178.6912</v>
      </c>
      <c r="BB106" s="80">
        <f t="shared" si="21"/>
        <v>2178.6912</v>
      </c>
      <c r="BC106" s="61" t="str">
        <f t="shared" si="22"/>
        <v>INR  Two Thousand One Hundred &amp; Seventy Eight  and Paise Sixty Nine Only</v>
      </c>
      <c r="BN106" s="101">
        <v>100</v>
      </c>
      <c r="BO106" s="67">
        <f t="shared" si="19"/>
        <v>121.03840000000002</v>
      </c>
    </row>
    <row r="107" spans="1:67" ht="90" customHeight="1">
      <c r="A107" s="32">
        <v>95</v>
      </c>
      <c r="B107" s="90" t="s">
        <v>204</v>
      </c>
      <c r="C107" s="63" t="s">
        <v>266</v>
      </c>
      <c r="D107" s="87">
        <v>1</v>
      </c>
      <c r="E107" s="88" t="s">
        <v>148</v>
      </c>
      <c r="F107" s="89">
        <v>1657.0156960000002</v>
      </c>
      <c r="G107" s="55"/>
      <c r="H107" s="55"/>
      <c r="I107" s="56" t="s">
        <v>40</v>
      </c>
      <c r="J107" s="57">
        <f t="shared" si="10"/>
        <v>1</v>
      </c>
      <c r="K107" s="58" t="s">
        <v>64</v>
      </c>
      <c r="L107" s="58" t="s">
        <v>7</v>
      </c>
      <c r="M107" s="59"/>
      <c r="N107" s="55"/>
      <c r="O107" s="55"/>
      <c r="P107" s="60"/>
      <c r="Q107" s="55"/>
      <c r="R107" s="55"/>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79">
        <f t="shared" si="20"/>
        <v>1657.0156960000002</v>
      </c>
      <c r="BB107" s="80">
        <f t="shared" si="21"/>
        <v>1657.0156960000002</v>
      </c>
      <c r="BC107" s="61" t="str">
        <f t="shared" si="22"/>
        <v>INR  One Thousand Six Hundred &amp; Fifty Seven  and Paise Two Only</v>
      </c>
      <c r="BN107" s="101">
        <v>1369</v>
      </c>
      <c r="BO107" s="67">
        <f t="shared" si="19"/>
        <v>1657.0156960000002</v>
      </c>
    </row>
    <row r="108" spans="1:67" ht="92.25" customHeight="1">
      <c r="A108" s="32">
        <v>96</v>
      </c>
      <c r="B108" s="86" t="s">
        <v>261</v>
      </c>
      <c r="C108" s="63" t="s">
        <v>267</v>
      </c>
      <c r="D108" s="87">
        <v>1</v>
      </c>
      <c r="E108" s="88" t="s">
        <v>208</v>
      </c>
      <c r="F108" s="89">
        <v>386.83</v>
      </c>
      <c r="G108" s="55"/>
      <c r="H108" s="55"/>
      <c r="I108" s="56" t="s">
        <v>40</v>
      </c>
      <c r="J108" s="57">
        <f t="shared" si="10"/>
        <v>1</v>
      </c>
      <c r="K108" s="58" t="s">
        <v>64</v>
      </c>
      <c r="L108" s="58" t="s">
        <v>7</v>
      </c>
      <c r="M108" s="59"/>
      <c r="N108" s="55"/>
      <c r="O108" s="55"/>
      <c r="P108" s="60"/>
      <c r="Q108" s="55"/>
      <c r="R108" s="55"/>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c r="AY108" s="60"/>
      <c r="AZ108" s="60"/>
      <c r="BA108" s="79">
        <f t="shared" si="20"/>
        <v>386.83</v>
      </c>
      <c r="BB108" s="80">
        <f t="shared" si="21"/>
        <v>386.83</v>
      </c>
      <c r="BC108" s="61" t="str">
        <f t="shared" si="22"/>
        <v>INR  Three Hundred &amp; Eighty Six  and Paise Eighty Three Only</v>
      </c>
      <c r="BN108" s="101">
        <v>383</v>
      </c>
      <c r="BO108" s="103">
        <f aca="true" t="shared" si="23" ref="BO108:BO113">BN108*1.01</f>
        <v>386.83</v>
      </c>
    </row>
    <row r="109" spans="1:67" ht="63.75" customHeight="1">
      <c r="A109" s="32">
        <v>97</v>
      </c>
      <c r="B109" s="90" t="s">
        <v>262</v>
      </c>
      <c r="C109" s="63" t="s">
        <v>268</v>
      </c>
      <c r="D109" s="92">
        <v>35</v>
      </c>
      <c r="E109" s="102" t="s">
        <v>147</v>
      </c>
      <c r="F109" s="93">
        <v>102.01</v>
      </c>
      <c r="G109" s="55"/>
      <c r="H109" s="55"/>
      <c r="I109" s="56" t="s">
        <v>40</v>
      </c>
      <c r="J109" s="57">
        <f t="shared" si="10"/>
        <v>1</v>
      </c>
      <c r="K109" s="58" t="s">
        <v>64</v>
      </c>
      <c r="L109" s="58" t="s">
        <v>7</v>
      </c>
      <c r="M109" s="59"/>
      <c r="N109" s="55"/>
      <c r="O109" s="55"/>
      <c r="P109" s="60"/>
      <c r="Q109" s="55"/>
      <c r="R109" s="55"/>
      <c r="S109" s="60"/>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c r="AY109" s="60"/>
      <c r="AZ109" s="60"/>
      <c r="BA109" s="79">
        <f t="shared" si="20"/>
        <v>3570.3500000000004</v>
      </c>
      <c r="BB109" s="80">
        <f t="shared" si="21"/>
        <v>3570.3500000000004</v>
      </c>
      <c r="BC109" s="61" t="str">
        <f t="shared" si="22"/>
        <v>INR  Three Thousand Five Hundred &amp; Seventy  and Paise Thirty Five Only</v>
      </c>
      <c r="BN109" s="93">
        <v>101</v>
      </c>
      <c r="BO109" s="103">
        <f t="shared" si="23"/>
        <v>102.01</v>
      </c>
    </row>
    <row r="110" spans="1:67" ht="86.25" customHeight="1">
      <c r="A110" s="32">
        <v>98</v>
      </c>
      <c r="B110" s="82" t="s">
        <v>205</v>
      </c>
      <c r="C110" s="63" t="s">
        <v>269</v>
      </c>
      <c r="D110" s="87">
        <v>14</v>
      </c>
      <c r="E110" s="88" t="s">
        <v>148</v>
      </c>
      <c r="F110" s="89">
        <v>831.23</v>
      </c>
      <c r="G110" s="55"/>
      <c r="H110" s="55"/>
      <c r="I110" s="56" t="s">
        <v>40</v>
      </c>
      <c r="J110" s="57">
        <f t="shared" si="10"/>
        <v>1</v>
      </c>
      <c r="K110" s="58" t="s">
        <v>64</v>
      </c>
      <c r="L110" s="58" t="s">
        <v>7</v>
      </c>
      <c r="M110" s="59"/>
      <c r="N110" s="55"/>
      <c r="O110" s="55"/>
      <c r="P110" s="60"/>
      <c r="Q110" s="55"/>
      <c r="R110" s="55"/>
      <c r="S110" s="60"/>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c r="AP110" s="60"/>
      <c r="AQ110" s="60"/>
      <c r="AR110" s="60"/>
      <c r="AS110" s="60"/>
      <c r="AT110" s="60"/>
      <c r="AU110" s="60"/>
      <c r="AV110" s="60"/>
      <c r="AW110" s="60"/>
      <c r="AX110" s="60"/>
      <c r="AY110" s="60"/>
      <c r="AZ110" s="60"/>
      <c r="BA110" s="79">
        <f t="shared" si="20"/>
        <v>11637.220000000001</v>
      </c>
      <c r="BB110" s="80">
        <f t="shared" si="21"/>
        <v>11637.220000000001</v>
      </c>
      <c r="BC110" s="61" t="str">
        <f t="shared" si="22"/>
        <v>INR  Eleven Thousand Six Hundred &amp; Thirty Seven  and Paise Twenty Two Only</v>
      </c>
      <c r="BN110" s="101">
        <v>823</v>
      </c>
      <c r="BO110" s="103">
        <f t="shared" si="23"/>
        <v>831.23</v>
      </c>
    </row>
    <row r="111" spans="1:67" ht="75" customHeight="1">
      <c r="A111" s="32">
        <v>99</v>
      </c>
      <c r="B111" s="90" t="s">
        <v>210</v>
      </c>
      <c r="C111" s="63" t="s">
        <v>270</v>
      </c>
      <c r="D111" s="87">
        <v>1</v>
      </c>
      <c r="E111" s="89" t="s">
        <v>149</v>
      </c>
      <c r="F111" s="89">
        <v>2232.1</v>
      </c>
      <c r="G111" s="55"/>
      <c r="H111" s="55"/>
      <c r="I111" s="56" t="s">
        <v>40</v>
      </c>
      <c r="J111" s="57">
        <f t="shared" si="10"/>
        <v>1</v>
      </c>
      <c r="K111" s="58" t="s">
        <v>64</v>
      </c>
      <c r="L111" s="58" t="s">
        <v>7</v>
      </c>
      <c r="M111" s="59"/>
      <c r="N111" s="55"/>
      <c r="O111" s="55"/>
      <c r="P111" s="60"/>
      <c r="Q111" s="55"/>
      <c r="R111" s="55"/>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79">
        <f>total_amount_ba($B$2,$D$2,D111,F111,J111,K111,M111)</f>
        <v>2232.1</v>
      </c>
      <c r="BB111" s="80">
        <f>BA111+SUM(N111:AZ111)</f>
        <v>2232.1</v>
      </c>
      <c r="BC111" s="61" t="str">
        <f>SpellNumber(L111,BB111)</f>
        <v>INR  Two Thousand Two Hundred &amp; Thirty Two  and Paise Ten Only</v>
      </c>
      <c r="BN111" s="101">
        <v>2210</v>
      </c>
      <c r="BO111" s="103">
        <f t="shared" si="23"/>
        <v>2232.1</v>
      </c>
    </row>
    <row r="112" spans="1:67" ht="46.5" customHeight="1">
      <c r="A112" s="32">
        <v>100</v>
      </c>
      <c r="B112" s="90" t="s">
        <v>206</v>
      </c>
      <c r="C112" s="63" t="s">
        <v>271</v>
      </c>
      <c r="D112" s="87">
        <v>1</v>
      </c>
      <c r="E112" s="88" t="s">
        <v>149</v>
      </c>
      <c r="F112" s="89">
        <v>3120.9</v>
      </c>
      <c r="G112" s="55"/>
      <c r="H112" s="55"/>
      <c r="I112" s="56" t="s">
        <v>40</v>
      </c>
      <c r="J112" s="57">
        <f t="shared" si="10"/>
        <v>1</v>
      </c>
      <c r="K112" s="58" t="s">
        <v>64</v>
      </c>
      <c r="L112" s="58" t="s">
        <v>7</v>
      </c>
      <c r="M112" s="59"/>
      <c r="N112" s="55"/>
      <c r="O112" s="55"/>
      <c r="P112" s="60"/>
      <c r="Q112" s="55"/>
      <c r="R112" s="55"/>
      <c r="S112" s="60"/>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79">
        <f>total_amount_ba($B$2,$D$2,D112,F112,J112,K112,M112)</f>
        <v>3120.9</v>
      </c>
      <c r="BB112" s="80">
        <f>BA112+SUM(N112:AZ112)</f>
        <v>3120.9</v>
      </c>
      <c r="BC112" s="61" t="str">
        <f>SpellNumber(L112,BB112)</f>
        <v>INR  Three Thousand One Hundred &amp; Twenty  and Paise Ninety Only</v>
      </c>
      <c r="BN112" s="101">
        <v>3090</v>
      </c>
      <c r="BO112" s="103">
        <f t="shared" si="23"/>
        <v>3120.9</v>
      </c>
    </row>
    <row r="113" spans="1:67" ht="50.25" customHeight="1">
      <c r="A113" s="32">
        <v>101</v>
      </c>
      <c r="B113" s="90" t="s">
        <v>207</v>
      </c>
      <c r="C113" s="63" t="s">
        <v>272</v>
      </c>
      <c r="D113" s="87">
        <v>4</v>
      </c>
      <c r="E113" s="89" t="s">
        <v>209</v>
      </c>
      <c r="F113" s="89">
        <v>171.7</v>
      </c>
      <c r="G113" s="55"/>
      <c r="H113" s="55"/>
      <c r="I113" s="56" t="s">
        <v>40</v>
      </c>
      <c r="J113" s="57">
        <f t="shared" si="10"/>
        <v>1</v>
      </c>
      <c r="K113" s="58" t="s">
        <v>64</v>
      </c>
      <c r="L113" s="58" t="s">
        <v>7</v>
      </c>
      <c r="M113" s="59"/>
      <c r="N113" s="55"/>
      <c r="O113" s="55"/>
      <c r="P113" s="60"/>
      <c r="Q113" s="55"/>
      <c r="R113" s="55"/>
      <c r="S113" s="60"/>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79">
        <f>total_amount_ba($B$2,$D$2,D113,F113,J113,K113,M113)</f>
        <v>686.8</v>
      </c>
      <c r="BB113" s="80">
        <f>BA113+SUM(N113:AZ113)</f>
        <v>686.8</v>
      </c>
      <c r="BC113" s="61" t="str">
        <f>SpellNumber(L113,BB113)</f>
        <v>INR  Six Hundred &amp; Eighty Six  and Paise Eighty Only</v>
      </c>
      <c r="BN113" s="101">
        <v>170</v>
      </c>
      <c r="BO113" s="103">
        <f t="shared" si="23"/>
        <v>171.7</v>
      </c>
    </row>
    <row r="114" spans="1:55" ht="42.75">
      <c r="A114" s="71" t="s">
        <v>62</v>
      </c>
      <c r="B114" s="72"/>
      <c r="C114" s="73"/>
      <c r="D114" s="74"/>
      <c r="E114" s="74"/>
      <c r="F114" s="74"/>
      <c r="G114" s="74"/>
      <c r="H114" s="75"/>
      <c r="I114" s="75"/>
      <c r="J114" s="75"/>
      <c r="K114" s="75"/>
      <c r="L114" s="76"/>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81">
        <f>SUM(BA13:BA113)</f>
        <v>714086.0720895999</v>
      </c>
      <c r="BB114" s="77">
        <f>SUM(BB13:BB80)</f>
        <v>475763.9398175999</v>
      </c>
      <c r="BC114" s="78" t="str">
        <f>SpellNumber($E$2,BB114)</f>
        <v>INR  Four Lakh Seventy Five Thousand Seven Hundred &amp; Sixty Three  and Paise Ninety Four Only</v>
      </c>
    </row>
    <row r="115" spans="1:55" ht="18">
      <c r="A115" s="41" t="s">
        <v>66</v>
      </c>
      <c r="B115" s="42"/>
      <c r="C115" s="23"/>
      <c r="D115" s="43"/>
      <c r="E115" s="44" t="s">
        <v>69</v>
      </c>
      <c r="F115" s="45"/>
      <c r="G115" s="46"/>
      <c r="H115" s="24"/>
      <c r="I115" s="24"/>
      <c r="J115" s="24"/>
      <c r="K115" s="47"/>
      <c r="L115" s="48"/>
      <c r="M115" s="49"/>
      <c r="N115" s="25"/>
      <c r="O115" s="21"/>
      <c r="P115" s="21"/>
      <c r="Q115" s="21"/>
      <c r="R115" s="21"/>
      <c r="S115" s="21"/>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50">
        <f>IF(ISBLANK(F115),0,IF(E115="Excess (+)",ROUND(BA114+(BA114*F115),2),IF(E115="Less (-)",ROUND(BA114+(BA114*F115*(-1)),2),IF(E115="At Par",BA114,0))))</f>
        <v>0</v>
      </c>
      <c r="BB115" s="52">
        <f>ROUND(BA115,0)</f>
        <v>0</v>
      </c>
      <c r="BC115" s="39" t="str">
        <f>SpellNumber($E$2,BA115)</f>
        <v>INR Zero Only</v>
      </c>
    </row>
    <row r="116" spans="1:55" ht="18">
      <c r="A116" s="40" t="s">
        <v>65</v>
      </c>
      <c r="B116" s="40"/>
      <c r="C116" s="114" t="str">
        <f>SpellNumber($E$2,BA115)</f>
        <v>INR Zero Only</v>
      </c>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5"/>
      <c r="AL116" s="115"/>
      <c r="AM116" s="115"/>
      <c r="AN116" s="115"/>
      <c r="AO116" s="115"/>
      <c r="AP116" s="115"/>
      <c r="AQ116" s="115"/>
      <c r="AR116" s="115"/>
      <c r="AS116" s="115"/>
      <c r="AT116" s="115"/>
      <c r="AU116" s="115"/>
      <c r="AV116" s="115"/>
      <c r="AW116" s="115"/>
      <c r="AX116" s="115"/>
      <c r="AY116" s="115"/>
      <c r="AZ116" s="115"/>
      <c r="BA116" s="115"/>
      <c r="BB116" s="115"/>
      <c r="BC116" s="116"/>
    </row>
    <row r="117" spans="1:54" ht="15">
      <c r="A117" s="12"/>
      <c r="B117" s="12"/>
      <c r="N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B117" s="12"/>
    </row>
    <row r="185" ht="15"/>
    <row r="186" ht="15"/>
    <row r="187" ht="15"/>
    <row r="188" ht="15"/>
    <row r="189" ht="15"/>
    <row r="197" ht="15"/>
    <row r="198" ht="15"/>
    <row r="199" ht="15"/>
    <row r="200" ht="15"/>
    <row r="201" ht="15"/>
    <row r="221" ht="15"/>
    <row r="222" ht="15"/>
    <row r="223" ht="15"/>
    <row r="224" ht="15"/>
    <row r="237" ht="15"/>
    <row r="238" ht="15"/>
    <row r="239" ht="15"/>
    <row r="240" ht="15"/>
    <row r="241" ht="15"/>
    <row r="245" ht="15"/>
    <row r="246" ht="15"/>
    <row r="247" ht="15"/>
    <row r="248" ht="15"/>
    <row r="249" ht="15"/>
    <row r="250" ht="15"/>
    <row r="259" ht="15"/>
    <row r="260" ht="15"/>
    <row r="261" ht="15"/>
    <row r="262" ht="15"/>
    <row r="263" ht="15"/>
    <row r="265" ht="15"/>
    <row r="266" ht="15"/>
    <row r="267" ht="15"/>
    <row r="268" ht="15"/>
    <row r="269" ht="15"/>
    <row r="275" ht="15"/>
    <row r="276" ht="15"/>
    <row r="277" ht="15"/>
    <row r="278" ht="15"/>
    <row r="279" ht="15"/>
    <row r="296" ht="15"/>
    <row r="297" ht="15"/>
    <row r="298" ht="15"/>
    <row r="299" ht="15"/>
    <row r="300" ht="15"/>
    <row r="313" ht="15"/>
    <row r="314" ht="15"/>
    <row r="315" ht="15"/>
    <row r="316" ht="15"/>
    <row r="317" ht="15"/>
    <row r="325" ht="15"/>
    <row r="326" ht="15"/>
    <row r="327" ht="15"/>
    <row r="328" ht="15"/>
    <row r="329" ht="15"/>
    <row r="330" ht="15"/>
    <row r="332" ht="15"/>
    <row r="333" ht="15"/>
    <row r="334" ht="15"/>
    <row r="335" ht="15"/>
    <row r="339" ht="15"/>
    <row r="340" ht="15"/>
    <row r="341" ht="15"/>
    <row r="342" ht="15"/>
    <row r="343" ht="15"/>
    <row r="345" ht="15"/>
    <row r="346" ht="15"/>
    <row r="347" ht="15"/>
    <row r="348" ht="15"/>
    <row r="350" ht="15"/>
    <row r="351" ht="15"/>
    <row r="352" ht="15"/>
    <row r="353" ht="15"/>
    <row r="354" ht="15"/>
  </sheetData>
  <sheetProtection password="DA7E" sheet="1"/>
  <mergeCells count="8">
    <mergeCell ref="C116:BC116"/>
    <mergeCell ref="A9:BC9"/>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15">
      <formula1>IF(E115="Select",-1,IF(E115="At Par",0,0))</formula1>
      <formula2>IF(E115="Select",-1,IF(E115="At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15">
      <formula1>0</formula1>
      <formula2>IF(E115&lt;&gt;"Select",99.9,0)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15">
      <formula1>0</formula1>
      <formula2>99.9</formula2>
    </dataValidation>
    <dataValidation type="list" allowBlank="1" showInputMessage="1" showErrorMessage="1" sqref="E115">
      <formula1>"Select, Excess (+), Less (-)"</formula1>
    </dataValidation>
    <dataValidation type="list" allowBlank="1" showInputMessage="1" showErrorMessage="1" sqref="L99 L100 L101 L102 L103 L104 L105 L106 L107 L108 L109 L110 L111 L11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formula1>"INR"</formula1>
    </dataValidation>
    <dataValidation type="list" allowBlank="1" showInputMessage="1" showErrorMessage="1" sqref="L113">
      <formula1>"INR"</formula1>
    </dataValidation>
    <dataValidation type="decimal" allowBlank="1" showInputMessage="1" showErrorMessage="1" promptTitle="Rate Entry" prompt="Please enter the Basic Price in Rupees for this item. " errorTitle="Invaid Entry" error="Only Numeric Values are allowed. " sqref="G13:H1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1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13">
      <formula1>0</formula1>
      <formula2>999999999999999</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BK20 D107:D111 D102:D104 D98:D99 D80 D94 F13:F15 BK16 BJ26:BK26 BJ28 BJ53:BJ57 BJ61:BJ66 BJ14:BJ16 BJ81:BJ85 D13:D16 F19:F20 D43:D50 F44:F48 F53:F57 D19:D41 F22 BN14:BN15 BN19:BN20 BN44:BN48 BN53:BN57 BN22">
      <formula1>0</formula1>
      <formula2>999999999999999</formula2>
    </dataValidation>
    <dataValidation allowBlank="1" showInputMessage="1" showErrorMessage="1" promptTitle="Units" prompt="Please enter Units in text" sqref="E44:E48 E22 E13:E15 E19:E20 BE28 BE21:BE24 BE43:BE44 E50 E53:E57"/>
    <dataValidation type="list" allowBlank="1" showInputMessage="1" showErrorMessage="1" sqref="C2">
      <formula1>"Normal, SingleWindow, Alternate"</formula1>
    </dataValidation>
    <dataValidation type="list" showInputMessage="1" showErrorMessage="1" sqref="I13:I113">
      <formula1>"Excess(+), Less(-)"</formula1>
    </dataValidation>
    <dataValidation type="decimal" allowBlank="1" showInputMessage="1" showErrorMessage="1" promptTitle="Rate Entry" prompt="Please enter VAT charges in Rupees for this item. " errorTitle="Invaid Entry" error="Only Numeric Values are allowed. " sqref="M14:M113">
      <formula1>0</formula1>
      <formula2>999999999999999</formula2>
    </dataValidation>
    <dataValidation allowBlank="1" showInputMessage="1" showErrorMessage="1" promptTitle="Addition / Deduction" prompt="Please Choose the correct One" sqref="J13:J113"/>
    <dataValidation type="list" allowBlank="1" showInputMessage="1" showErrorMessage="1" sqref="K13:K113">
      <formula1>"Partial Conversion, Full Conversion"</formula1>
    </dataValidation>
    <dataValidation allowBlank="1" showInputMessage="1" showErrorMessage="1" promptTitle="Itemcode/Make" prompt="Please enter text" sqref="C13:C113"/>
    <dataValidation type="decimal" allowBlank="1" showInputMessage="1" showErrorMessage="1" errorTitle="Invalid Entry" error="Only Numeric Values are allowed. " sqref="A13:A113">
      <formula1>0</formula1>
      <formula2>999999999999999</formula2>
    </dataValidation>
  </dataValidations>
  <printOptions/>
  <pageMargins left="0.7" right="0.7" top="0.75" bottom="0.75" header="0.3" footer="0.3"/>
  <pageSetup horizontalDpi="600" verticalDpi="600" orientation="landscape"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24"/>
  <sheetViews>
    <sheetView tabSelected="1" zoomScalePageLayoutView="0" workbookViewId="0" topLeftCell="A1">
      <selection activeCell="M24" sqref="M24"/>
    </sheetView>
  </sheetViews>
  <sheetFormatPr defaultColWidth="9.140625" defaultRowHeight="15"/>
  <sheetData>
    <row r="6" spans="5:11" ht="15">
      <c r="E6" s="126" t="s">
        <v>3</v>
      </c>
      <c r="F6" s="126"/>
      <c r="G6" s="126"/>
      <c r="H6" s="126"/>
      <c r="I6" s="126"/>
      <c r="J6" s="126"/>
      <c r="K6" s="126"/>
    </row>
    <row r="7" spans="5:11" ht="15">
      <c r="E7" s="126"/>
      <c r="F7" s="126"/>
      <c r="G7" s="126"/>
      <c r="H7" s="126"/>
      <c r="I7" s="126"/>
      <c r="J7" s="126"/>
      <c r="K7" s="126"/>
    </row>
    <row r="8" spans="5:11" ht="15">
      <c r="E8" s="126"/>
      <c r="F8" s="126"/>
      <c r="G8" s="126"/>
      <c r="H8" s="126"/>
      <c r="I8" s="126"/>
      <c r="J8" s="126"/>
      <c r="K8" s="126"/>
    </row>
    <row r="9" spans="5:11" ht="15">
      <c r="E9" s="126"/>
      <c r="F9" s="126"/>
      <c r="G9" s="126"/>
      <c r="H9" s="126"/>
      <c r="I9" s="126"/>
      <c r="J9" s="126"/>
      <c r="K9" s="126"/>
    </row>
    <row r="10" spans="5:11" ht="15">
      <c r="E10" s="126"/>
      <c r="F10" s="126"/>
      <c r="G10" s="126"/>
      <c r="H10" s="126"/>
      <c r="I10" s="126"/>
      <c r="J10" s="126"/>
      <c r="K10" s="126"/>
    </row>
    <row r="11" spans="5:11" ht="15">
      <c r="E11" s="126"/>
      <c r="F11" s="126"/>
      <c r="G11" s="126"/>
      <c r="H11" s="126"/>
      <c r="I11" s="126"/>
      <c r="J11" s="126"/>
      <c r="K11" s="126"/>
    </row>
    <row r="12" spans="5:11" ht="15">
      <c r="E12" s="126"/>
      <c r="F12" s="126"/>
      <c r="G12" s="126"/>
      <c r="H12" s="126"/>
      <c r="I12" s="126"/>
      <c r="J12" s="126"/>
      <c r="K12" s="126"/>
    </row>
    <row r="13" spans="5:11" ht="15">
      <c r="E13" s="126"/>
      <c r="F13" s="126"/>
      <c r="G13" s="126"/>
      <c r="H13" s="126"/>
      <c r="I13" s="126"/>
      <c r="J13" s="126"/>
      <c r="K13" s="126"/>
    </row>
    <row r="14" spans="5:11" ht="15">
      <c r="E14" s="126"/>
      <c r="F14" s="126"/>
      <c r="G14" s="126"/>
      <c r="H14" s="126"/>
      <c r="I14" s="126"/>
      <c r="J14" s="126"/>
      <c r="K14" s="126"/>
    </row>
    <row r="24" ht="15">
      <c r="I24" t="s">
        <v>8</v>
      </c>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2018-12-14T11:00:04Z</cp:lastPrinted>
  <dcterms:created xsi:type="dcterms:W3CDTF">2009-01-30T06:42:42Z</dcterms:created>
  <dcterms:modified xsi:type="dcterms:W3CDTF">2019-01-07T06:24:33Z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